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055"/>
  </bookViews>
  <sheets>
    <sheet name="June 2015 financial report" sheetId="4" r:id="rId1"/>
    <sheet name="June 2015 balance sheet" sheetId="1" r:id="rId2"/>
    <sheet name="June 2015 P&amp;L month" sheetId="2" r:id="rId3"/>
    <sheet name="June 2015 P&amp;L YTD" sheetId="3" r:id="rId4"/>
  </sheets>
  <definedNames>
    <definedName name="_xlnm.Print_Titles" localSheetId="1">'June 2015 balance sheet'!$A:$G,'June 2015 balance sheet'!$1:$2</definedName>
    <definedName name="QB_COLUMN_59200" localSheetId="1" hidden="1">'June 2015 balance sheet'!$H$2</definedName>
    <definedName name="QB_COLUMN_61210" localSheetId="1" hidden="1">'June 2015 balance sheet'!$J$2</definedName>
    <definedName name="QB_DATA_0" localSheetId="1" hidden="1">'June 2015 balance sheet'!$6:$6,'June 2015 balance sheet'!$7:$7,'June 2015 balance sheet'!$8:$8,'June 2015 balance sheet'!#REF!,'June 2015 balance sheet'!$11:$11,'June 2015 balance sheet'!$12:$12,'June 2015 balance sheet'!$13:$13,'June 2015 balance sheet'!$17:$17,'June 2015 balance sheet'!$18:$18,'June 2015 balance sheet'!$19:$19,'June 2015 balance sheet'!$21:$21,'June 2015 balance sheet'!$23:$23,'June 2015 balance sheet'!$25:$25,'June 2015 balance sheet'!$26:$26,'June 2015 balance sheet'!$27:$27,'June 2015 balance sheet'!$28:$28</definedName>
    <definedName name="QB_DATA_1" localSheetId="1" hidden="1">'June 2015 balance sheet'!$29:$29,'June 2015 balance sheet'!$32:$32,'June 2015 balance sheet'!$33:$33,'June 2015 balance sheet'!$34:$34,'June 2015 balance sheet'!$35:$35,'June 2015 balance sheet'!$36:$36,'June 2015 balance sheet'!$37:$37,'June 2015 balance sheet'!$40:$40,'June 2015 balance sheet'!$41:$41,'June 2015 balance sheet'!$42:$42,'June 2015 balance sheet'!$43:$43,'June 2015 balance sheet'!$44:$44,'June 2015 balance sheet'!$45:$45,'June 2015 balance sheet'!$46:$46,'June 2015 balance sheet'!$47:$47,'June 2015 balance sheet'!$48:$48</definedName>
    <definedName name="QB_DATA_2" localSheetId="1" hidden="1">'June 2015 balance sheet'!$49:$49,'June 2015 balance sheet'!$55:$55,'June 2015 balance sheet'!$56:$56,'June 2015 balance sheet'!$63:$63,'June 2015 balance sheet'!$64:$64,'June 2015 balance sheet'!$68:$68,'June 2015 balance sheet'!$70:$70,'June 2015 balance sheet'!$71:$71,'June 2015 balance sheet'!$72:$72,'June 2015 balance sheet'!$73:$73,'June 2015 balance sheet'!$74:$74,'June 2015 balance sheet'!$77:$77,'June 2015 balance sheet'!$78:$78,'June 2015 balance sheet'!$83:$83,'June 2015 balance sheet'!$84:$84,'June 2015 balance sheet'!$85:$85</definedName>
    <definedName name="QB_DATA_3" localSheetId="1" hidden="1">'June 2015 balance sheet'!$86:$86</definedName>
    <definedName name="QB_FORMULA_0" localSheetId="1" hidden="1">'June 2015 balance sheet'!$H$9,'June 2015 balance sheet'!$J$9,'June 2015 balance sheet'!$H$14,'June 2015 balance sheet'!$J$14,'June 2015 balance sheet'!$H$20,'June 2015 balance sheet'!$J$20,'June 2015 balance sheet'!$H$30,'June 2015 balance sheet'!$J$30,'June 2015 balance sheet'!$H$38,'June 2015 balance sheet'!$J$38,'June 2015 balance sheet'!$H$50,'June 2015 balance sheet'!$J$50,'June 2015 balance sheet'!$H$51,'June 2015 balance sheet'!$J$51,'June 2015 balance sheet'!$H$52,'June 2015 balance sheet'!$J$52</definedName>
    <definedName name="QB_FORMULA_1" localSheetId="1" hidden="1">'June 2015 balance sheet'!$H$53,'June 2015 balance sheet'!$J$53,'June 2015 balance sheet'!$H$57,'June 2015 balance sheet'!$J$57,'June 2015 balance sheet'!$H$58,'June 2015 balance sheet'!$J$58,'June 2015 balance sheet'!$H$65,'June 2015 balance sheet'!$J$65,'June 2015 balance sheet'!$H$75,'June 2015 balance sheet'!$J$75,'June 2015 balance sheet'!$H$76,'June 2015 balance sheet'!$J$76,'June 2015 balance sheet'!$H$79,'June 2015 balance sheet'!$J$79,'June 2015 balance sheet'!$H$80,'June 2015 balance sheet'!$J$80</definedName>
    <definedName name="QB_FORMULA_2" localSheetId="1" hidden="1">'June 2015 balance sheet'!$H$81,'June 2015 balance sheet'!$J$81,'June 2015 balance sheet'!$H$87,'June 2015 balance sheet'!$J$87,'June 2015 balance sheet'!$H$88,'June 2015 balance sheet'!$J$88</definedName>
    <definedName name="QB_ROW_1" localSheetId="1" hidden="1">'June 2015 balance sheet'!$A$3</definedName>
    <definedName name="QB_ROW_10031" localSheetId="1" hidden="1">'June 2015 balance sheet'!$D$62</definedName>
    <definedName name="QB_ROW_1011" localSheetId="1" hidden="1">'June 2015 balance sheet'!$B$4</definedName>
    <definedName name="QB_ROW_10331" localSheetId="1" hidden="1">'June 2015 balance sheet'!$D$65</definedName>
    <definedName name="QB_ROW_12031" localSheetId="1" hidden="1">'June 2015 balance sheet'!$D$66</definedName>
    <definedName name="QB_ROW_12331" localSheetId="1" hidden="1">'June 2015 balance sheet'!$D$79</definedName>
    <definedName name="QB_ROW_128240" localSheetId="1" hidden="1">'June 2015 balance sheet'!$E$63</definedName>
    <definedName name="QB_ROW_1311" localSheetId="1" hidden="1">'June 2015 balance sheet'!$B$53</definedName>
    <definedName name="QB_ROW_14011" localSheetId="1" hidden="1">'June 2015 balance sheet'!$B$82</definedName>
    <definedName name="QB_ROW_14311" localSheetId="1" hidden="1">'June 2015 balance sheet'!$B$87</definedName>
    <definedName name="QB_ROW_143240" localSheetId="1" hidden="1">'June 2015 balance sheet'!$E$78</definedName>
    <definedName name="QB_ROW_150220" localSheetId="1" hidden="1">'June 2015 balance sheet'!$C$55</definedName>
    <definedName name="QB_ROW_17221" localSheetId="1" hidden="1">'June 2015 balance sheet'!$C$86</definedName>
    <definedName name="QB_ROW_2021" localSheetId="1" hidden="1">'June 2015 balance sheet'!$C$5</definedName>
    <definedName name="QB_ROW_2321" localSheetId="1" hidden="1">'June 2015 balance sheet'!$C$9</definedName>
    <definedName name="QB_ROW_301" localSheetId="1" hidden="1">'June 2015 balance sheet'!$A$58</definedName>
    <definedName name="QB_ROW_3021" localSheetId="1" hidden="1">'June 2015 balance sheet'!$C$10</definedName>
    <definedName name="QB_ROW_3321" localSheetId="1" hidden="1">'June 2015 balance sheet'!$C$14</definedName>
    <definedName name="QB_ROW_4021" localSheetId="1" hidden="1">'June 2015 balance sheet'!$C$15</definedName>
    <definedName name="QB_ROW_418230" localSheetId="1" hidden="1">'June 2015 balance sheet'!$D$12</definedName>
    <definedName name="QB_ROW_420250" localSheetId="1" hidden="1">'June 2015 balance sheet'!$F$68</definedName>
    <definedName name="QB_ROW_4321" localSheetId="1" hidden="1">'June 2015 balance sheet'!$C$52</definedName>
    <definedName name="QB_ROW_442240" localSheetId="1" hidden="1">'June 2015 balance sheet'!$E$18</definedName>
    <definedName name="QB_ROW_443230" localSheetId="1" hidden="1">'June 2015 balance sheet'!$D$13</definedName>
    <definedName name="QB_ROW_448240" localSheetId="1" hidden="1">'June 2015 balance sheet'!$E$23</definedName>
    <definedName name="QB_ROW_449250" localSheetId="1" hidden="1">'June 2015 balance sheet'!$F$25</definedName>
    <definedName name="QB_ROW_450250" localSheetId="1" hidden="1">'June 2015 balance sheet'!$F$42</definedName>
    <definedName name="QB_ROW_451250" localSheetId="1" hidden="1">'June 2015 balance sheet'!$F$32</definedName>
    <definedName name="QB_ROW_452250" localSheetId="1" hidden="1">'June 2015 balance sheet'!$F$40</definedName>
    <definedName name="QB_ROW_453250" localSheetId="1" hidden="1">'June 2015 balance sheet'!$F$26</definedName>
    <definedName name="QB_ROW_455250" localSheetId="1" hidden="1">'June 2015 balance sheet'!$F$29</definedName>
    <definedName name="QB_ROW_491230" localSheetId="1" hidden="1">'June 2015 balance sheet'!$D$8</definedName>
    <definedName name="QB_ROW_495230" localSheetId="1" hidden="1">'June 2015 balance sheet'!$D$7</definedName>
    <definedName name="QB_ROW_496250" localSheetId="1" hidden="1">'June 2015 balance sheet'!$F$33</definedName>
    <definedName name="QB_ROW_5011" localSheetId="1" hidden="1">'June 2015 balance sheet'!$B$54</definedName>
    <definedName name="QB_ROW_506250" localSheetId="1" hidden="1">'June 2015 balance sheet'!$F$43</definedName>
    <definedName name="QB_ROW_507250" localSheetId="1" hidden="1">'June 2015 balance sheet'!$F$44</definedName>
    <definedName name="QB_ROW_508250" localSheetId="1" hidden="1">'June 2015 balance sheet'!$F$45</definedName>
    <definedName name="QB_ROW_509250" localSheetId="1" hidden="1">'June 2015 balance sheet'!$F$47</definedName>
    <definedName name="QB_ROW_510250" localSheetId="1" hidden="1">'June 2015 balance sheet'!$F$48</definedName>
    <definedName name="QB_ROW_511250" localSheetId="1" hidden="1">'June 2015 balance sheet'!$F$46</definedName>
    <definedName name="QB_ROW_512250" localSheetId="1" hidden="1">'June 2015 balance sheet'!$F$28</definedName>
    <definedName name="QB_ROW_518250" localSheetId="1" hidden="1">'June 2015 balance sheet'!$F$35</definedName>
    <definedName name="QB_ROW_5311" localSheetId="1" hidden="1">'June 2015 balance sheet'!$B$57</definedName>
    <definedName name="QB_ROW_537230" localSheetId="1" hidden="1">'June 2015 balance sheet'!$D$6</definedName>
    <definedName name="QB_ROW_548240" localSheetId="1" hidden="1">'June 2015 balance sheet'!$E$19</definedName>
    <definedName name="QB_ROW_553230" localSheetId="1" hidden="1">'June 2015 balance sheet'!$D$11</definedName>
    <definedName name="QB_ROW_560030" localSheetId="1" hidden="1">'June 2015 balance sheet'!$D$22</definedName>
    <definedName name="QB_ROW_560330" localSheetId="1" hidden="1">'June 2015 balance sheet'!$D$51</definedName>
    <definedName name="QB_ROW_563230" localSheetId="1" hidden="1">'June 2015 balance sheet'!$D$21</definedName>
    <definedName name="QB_ROW_564250" localSheetId="1" hidden="1">'June 2015 balance sheet'!$F$36</definedName>
    <definedName name="QB_ROW_569240" localSheetId="1" hidden="1">'June 2015 balance sheet'!$E$17</definedName>
    <definedName name="QB_ROW_571250" localSheetId="1" hidden="1">'June 2015 balance sheet'!$F$27</definedName>
    <definedName name="QB_ROW_572250" localSheetId="1" hidden="1">'June 2015 balance sheet'!$F$37</definedName>
    <definedName name="QB_ROW_573250" localSheetId="1" hidden="1">'June 2015 balance sheet'!$F$34</definedName>
    <definedName name="QB_ROW_581250" localSheetId="1" hidden="1">'June 2015 balance sheet'!$F$49</definedName>
    <definedName name="QB_ROW_588260" localSheetId="1" hidden="1">'June 2015 balance sheet'!$G$74</definedName>
    <definedName name="QB_ROW_589260" localSheetId="1" hidden="1">'June 2015 balance sheet'!$G$73</definedName>
    <definedName name="QB_ROW_590260" localSheetId="1" hidden="1">'June 2015 balance sheet'!$G$72</definedName>
    <definedName name="QB_ROW_591260" localSheetId="1" hidden="1">'June 2015 balance sheet'!$G$71</definedName>
    <definedName name="QB_ROW_592260" localSheetId="1" hidden="1">'June 2015 balance sheet'!$G$70</definedName>
    <definedName name="QB_ROW_595250" localSheetId="1" hidden="1">'June 2015 balance sheet'!$F$41</definedName>
    <definedName name="QB_ROW_596240" localSheetId="1" hidden="1">'June 2015 balance sheet'!$E$64</definedName>
    <definedName name="QB_ROW_601030" localSheetId="1" hidden="1">'June 2015 balance sheet'!$D$16</definedName>
    <definedName name="QB_ROW_601330" localSheetId="1" hidden="1">'June 2015 balance sheet'!$D$20</definedName>
    <definedName name="QB_ROW_603040" localSheetId="1" hidden="1">'June 2015 balance sheet'!$E$67</definedName>
    <definedName name="QB_ROW_603340" localSheetId="1" hidden="1">'June 2015 balance sheet'!$E$76</definedName>
    <definedName name="QB_ROW_605230" localSheetId="1" hidden="1">'June 2015 balance sheet'!#REF!</definedName>
    <definedName name="QB_ROW_610040" localSheetId="1" hidden="1">'June 2015 balance sheet'!$E$39</definedName>
    <definedName name="QB_ROW_610340" localSheetId="1" hidden="1">'June 2015 balance sheet'!$E$50</definedName>
    <definedName name="QB_ROW_611040" localSheetId="1" hidden="1">'June 2015 balance sheet'!$E$31</definedName>
    <definedName name="QB_ROW_611340" localSheetId="1" hidden="1">'June 2015 balance sheet'!$E$38</definedName>
    <definedName name="QB_ROW_612040" localSheetId="1" hidden="1">'June 2015 balance sheet'!$E$24</definedName>
    <definedName name="QB_ROW_612340" localSheetId="1" hidden="1">'June 2015 balance sheet'!$E$30</definedName>
    <definedName name="QB_ROW_62220" localSheetId="1" hidden="1">'June 2015 balance sheet'!$C$56</definedName>
    <definedName name="QB_ROW_64240" localSheetId="1" hidden="1">'June 2015 balance sheet'!$E$77</definedName>
    <definedName name="QB_ROW_65050" localSheetId="1" hidden="1">'June 2015 balance sheet'!$F$69</definedName>
    <definedName name="QB_ROW_65350" localSheetId="1" hidden="1">'June 2015 balance sheet'!$F$75</definedName>
    <definedName name="QB_ROW_68220" localSheetId="1" hidden="1">'June 2015 balance sheet'!$C$83</definedName>
    <definedName name="QB_ROW_69220" localSheetId="1" hidden="1">'June 2015 balance sheet'!$C$84</definedName>
    <definedName name="QB_ROW_7001" localSheetId="1" hidden="1">'June 2015 balance sheet'!$A$59</definedName>
    <definedName name="QB_ROW_70220" localSheetId="1" hidden="1">'June 2015 balance sheet'!$C$85</definedName>
    <definedName name="QB_ROW_7301" localSheetId="1" hidden="1">'June 2015 balance sheet'!$A$88</definedName>
    <definedName name="QB_ROW_8011" localSheetId="1" hidden="1">'June 2015 balance sheet'!$B$60</definedName>
    <definedName name="QB_ROW_8311" localSheetId="1" hidden="1">'June 2015 balance sheet'!$B$81</definedName>
    <definedName name="QB_ROW_9021" localSheetId="1" hidden="1">'June 2015 balance sheet'!$C$61</definedName>
    <definedName name="QB_ROW_9321" localSheetId="1" hidden="1">'June 2015 balance sheet'!$C$80</definedName>
    <definedName name="QBCANSUPPORTUPDATE" localSheetId="1">TRUE</definedName>
    <definedName name="QBCOMPANYFILENAME" localSheetId="1">"K:\Quickbooks\The TREE Fund.QBW"</definedName>
    <definedName name="QBENDDATE" localSheetId="1">20150531</definedName>
    <definedName name="QBHEADERSONSCREEN" localSheetId="1">FALSE</definedName>
    <definedName name="QBMETADATASIZE" localSheetId="1">5802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"09c285530a0141fa93470fa38eceea5f"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TRUE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24</definedName>
    <definedName name="QBREPORTTYPE" localSheetId="1">5</definedName>
    <definedName name="QBROWHEADERS" localSheetId="1">7</definedName>
    <definedName name="QBSTARTDATE" localSheetId="1">20150531</definedName>
  </definedNames>
  <calcPr calcId="145621"/>
</workbook>
</file>

<file path=xl/calcChain.xml><?xml version="1.0" encoding="utf-8"?>
<calcChain xmlns="http://schemas.openxmlformats.org/spreadsheetml/2006/main">
  <c r="J11" i="1" l="1"/>
  <c r="F48" i="4"/>
  <c r="F33" i="4"/>
  <c r="D48" i="4"/>
  <c r="D33" i="4"/>
  <c r="I83" i="3"/>
  <c r="I84" i="3" s="1"/>
  <c r="I85" i="3" s="1"/>
  <c r="G83" i="3"/>
  <c r="G84" i="3" s="1"/>
  <c r="G85" i="3" s="1"/>
  <c r="I56" i="3"/>
  <c r="I74" i="3" s="1"/>
  <c r="G56" i="3"/>
  <c r="G74" i="3" s="1"/>
  <c r="I21" i="3"/>
  <c r="G21" i="3"/>
  <c r="I15" i="3"/>
  <c r="G15" i="3"/>
  <c r="I9" i="3"/>
  <c r="I25" i="3" s="1"/>
  <c r="I26" i="3" s="1"/>
  <c r="I75" i="3" s="1"/>
  <c r="I86" i="3" s="1"/>
  <c r="G9" i="3"/>
  <c r="I67" i="2"/>
  <c r="I68" i="2" s="1"/>
  <c r="I69" i="2" s="1"/>
  <c r="G67" i="2"/>
  <c r="G68" i="2" s="1"/>
  <c r="G69" i="2" s="1"/>
  <c r="I42" i="2"/>
  <c r="I58" i="2" s="1"/>
  <c r="G42" i="2"/>
  <c r="G58" i="2" s="1"/>
  <c r="I19" i="2"/>
  <c r="G19" i="2"/>
  <c r="I14" i="2"/>
  <c r="G14" i="2"/>
  <c r="I8" i="2"/>
  <c r="I21" i="2" s="1"/>
  <c r="I22" i="2" s="1"/>
  <c r="I59" i="2" s="1"/>
  <c r="I70" i="2" s="1"/>
  <c r="G8" i="2"/>
  <c r="J89" i="1"/>
  <c r="H89" i="1"/>
  <c r="J78" i="1"/>
  <c r="J79" i="1" s="1"/>
  <c r="J81" i="1" s="1"/>
  <c r="H78" i="1"/>
  <c r="H79" i="1" s="1"/>
  <c r="H81" i="1" s="1"/>
  <c r="J69" i="1"/>
  <c r="H69" i="1"/>
  <c r="J61" i="1"/>
  <c r="H61" i="1"/>
  <c r="J54" i="1"/>
  <c r="H54" i="1"/>
  <c r="J47" i="1"/>
  <c r="H47" i="1"/>
  <c r="J39" i="1"/>
  <c r="H39" i="1"/>
  <c r="J27" i="1"/>
  <c r="J55" i="1" s="1"/>
  <c r="H27" i="1"/>
  <c r="H55" i="1" s="1"/>
  <c r="J20" i="1"/>
  <c r="H20" i="1"/>
  <c r="J14" i="1"/>
  <c r="H14" i="1"/>
  <c r="J9" i="1"/>
  <c r="H9" i="1"/>
  <c r="D49" i="4" l="1"/>
  <c r="G21" i="2"/>
  <c r="G22" i="2" s="1"/>
  <c r="G59" i="2" s="1"/>
  <c r="G70" i="2" s="1"/>
  <c r="G25" i="3"/>
  <c r="G26" i="3" s="1"/>
  <c r="G75" i="3" s="1"/>
  <c r="G86" i="3" s="1"/>
  <c r="J56" i="1"/>
  <c r="J57" i="1" s="1"/>
  <c r="J62" i="1" s="1"/>
  <c r="J82" i="1"/>
  <c r="J83" i="1" s="1"/>
  <c r="J90" i="1" s="1"/>
  <c r="H56" i="1"/>
  <c r="H57" i="1" s="1"/>
  <c r="H62" i="1" s="1"/>
  <c r="H82" i="1"/>
  <c r="H83" i="1" s="1"/>
  <c r="H90" i="1" s="1"/>
  <c r="F49" i="4"/>
  <c r="K56" i="4"/>
  <c r="L56" i="4" s="1"/>
  <c r="M56" i="4" s="1"/>
  <c r="K48" i="4"/>
  <c r="K55" i="4"/>
  <c r="L55" i="4" s="1"/>
  <c r="K54" i="4"/>
  <c r="L54" i="4" s="1"/>
  <c r="K53" i="4"/>
  <c r="K18" i="4"/>
  <c r="K19" i="4"/>
  <c r="L19" i="4" s="1"/>
  <c r="M19" i="4" s="1"/>
  <c r="K20" i="4"/>
  <c r="K21" i="4"/>
  <c r="L21" i="4" s="1"/>
  <c r="M21" i="4" s="1"/>
  <c r="K22" i="4"/>
  <c r="L22" i="4" s="1"/>
  <c r="M22" i="4" s="1"/>
  <c r="K23" i="4"/>
  <c r="L23" i="4" s="1"/>
  <c r="M23" i="4" s="1"/>
  <c r="K24" i="4"/>
  <c r="K25" i="4"/>
  <c r="L25" i="4" s="1"/>
  <c r="M25" i="4" s="1"/>
  <c r="K26" i="4"/>
  <c r="L26" i="4" s="1"/>
  <c r="M26" i="4" s="1"/>
  <c r="K27" i="4"/>
  <c r="L27" i="4" s="1"/>
  <c r="M27" i="4" s="1"/>
  <c r="K28" i="4"/>
  <c r="K29" i="4"/>
  <c r="L29" i="4" s="1"/>
  <c r="M29" i="4" s="1"/>
  <c r="K30" i="4"/>
  <c r="L30" i="4" s="1"/>
  <c r="M30" i="4" s="1"/>
  <c r="K31" i="4"/>
  <c r="K32" i="4"/>
  <c r="K33" i="4"/>
  <c r="L33" i="4" s="1"/>
  <c r="M33" i="4" s="1"/>
  <c r="K34" i="4"/>
  <c r="K35" i="4"/>
  <c r="L35" i="4" s="1"/>
  <c r="M35" i="4" s="1"/>
  <c r="K36" i="4"/>
  <c r="K37" i="4"/>
  <c r="L37" i="4" s="1"/>
  <c r="M37" i="4" s="1"/>
  <c r="K38" i="4"/>
  <c r="L38" i="4" s="1"/>
  <c r="M38" i="4" s="1"/>
  <c r="K39" i="4"/>
  <c r="L39" i="4" s="1"/>
  <c r="M39" i="4" s="1"/>
  <c r="K40" i="4"/>
  <c r="K41" i="4"/>
  <c r="L41" i="4" s="1"/>
  <c r="M41" i="4" s="1"/>
  <c r="K42" i="4"/>
  <c r="L42" i="4" s="1"/>
  <c r="M42" i="4" s="1"/>
  <c r="K43" i="4"/>
  <c r="L43" i="4" s="1"/>
  <c r="M43" i="4" s="1"/>
  <c r="K44" i="4"/>
  <c r="K45" i="4"/>
  <c r="L45" i="4" s="1"/>
  <c r="M45" i="4" s="1"/>
  <c r="K46" i="4"/>
  <c r="L46" i="4" s="1"/>
  <c r="M46" i="4" s="1"/>
  <c r="K47" i="4"/>
  <c r="L47" i="4" s="1"/>
  <c r="M47" i="4" s="1"/>
  <c r="K17" i="4"/>
  <c r="K7" i="4"/>
  <c r="L7" i="4" s="1"/>
  <c r="M7" i="4" s="1"/>
  <c r="K8" i="4"/>
  <c r="L8" i="4" s="1"/>
  <c r="M8" i="4" s="1"/>
  <c r="K9" i="4"/>
  <c r="K10" i="4"/>
  <c r="L10" i="4" s="1"/>
  <c r="M10" i="4" s="1"/>
  <c r="K11" i="4"/>
  <c r="L11" i="4" s="1"/>
  <c r="M11" i="4" s="1"/>
  <c r="K12" i="4"/>
  <c r="L12" i="4" s="1"/>
  <c r="M12" i="4" s="1"/>
  <c r="K13" i="4"/>
  <c r="K6" i="4"/>
  <c r="L6" i="4" s="1"/>
  <c r="M6" i="4" s="1"/>
  <c r="J57" i="4"/>
  <c r="K57" i="4" s="1"/>
  <c r="G57" i="4"/>
  <c r="F57" i="4"/>
  <c r="E57" i="4"/>
  <c r="D57" i="4"/>
  <c r="H56" i="4"/>
  <c r="I56" i="4" s="1"/>
  <c r="H55" i="4"/>
  <c r="I55" i="4" s="1"/>
  <c r="H54" i="4"/>
  <c r="I54" i="4" s="1"/>
  <c r="L53" i="4"/>
  <c r="M53" i="4" s="1"/>
  <c r="H53" i="4"/>
  <c r="I53" i="4" s="1"/>
  <c r="J49" i="4"/>
  <c r="G49" i="4"/>
  <c r="E49" i="4"/>
  <c r="H47" i="4"/>
  <c r="I47" i="4" s="1"/>
  <c r="H46" i="4"/>
  <c r="I46" i="4" s="1"/>
  <c r="H45" i="4"/>
  <c r="I45" i="4" s="1"/>
  <c r="L44" i="4"/>
  <c r="M44" i="4" s="1"/>
  <c r="H44" i="4"/>
  <c r="I44" i="4" s="1"/>
  <c r="H43" i="4"/>
  <c r="I43" i="4" s="1"/>
  <c r="H42" i="4"/>
  <c r="I42" i="4" s="1"/>
  <c r="H41" i="4"/>
  <c r="I41" i="4" s="1"/>
  <c r="L40" i="4"/>
  <c r="M40" i="4" s="1"/>
  <c r="H40" i="4"/>
  <c r="I40" i="4" s="1"/>
  <c r="H39" i="4"/>
  <c r="I39" i="4" s="1"/>
  <c r="H38" i="4"/>
  <c r="I38" i="4" s="1"/>
  <c r="H37" i="4"/>
  <c r="I37" i="4" s="1"/>
  <c r="L36" i="4"/>
  <c r="M36" i="4" s="1"/>
  <c r="H36" i="4"/>
  <c r="I36" i="4" s="1"/>
  <c r="H35" i="4"/>
  <c r="I35" i="4" s="1"/>
  <c r="L34" i="4"/>
  <c r="M34" i="4" s="1"/>
  <c r="H34" i="4"/>
  <c r="I34" i="4" s="1"/>
  <c r="H33" i="4"/>
  <c r="I33" i="4" s="1"/>
  <c r="L32" i="4"/>
  <c r="M32" i="4" s="1"/>
  <c r="H32" i="4"/>
  <c r="I32" i="4" s="1"/>
  <c r="L31" i="4"/>
  <c r="M31" i="4" s="1"/>
  <c r="H31" i="4"/>
  <c r="I31" i="4" s="1"/>
  <c r="H30" i="4"/>
  <c r="I30" i="4" s="1"/>
  <c r="H29" i="4"/>
  <c r="I29" i="4" s="1"/>
  <c r="L28" i="4"/>
  <c r="M28" i="4" s="1"/>
  <c r="H28" i="4"/>
  <c r="I28" i="4" s="1"/>
  <c r="H27" i="4"/>
  <c r="I27" i="4" s="1"/>
  <c r="H26" i="4"/>
  <c r="I26" i="4" s="1"/>
  <c r="H25" i="4"/>
  <c r="I25" i="4" s="1"/>
  <c r="L24" i="4"/>
  <c r="M24" i="4" s="1"/>
  <c r="H24" i="4"/>
  <c r="I24" i="4" s="1"/>
  <c r="H23" i="4"/>
  <c r="I23" i="4" s="1"/>
  <c r="H22" i="4"/>
  <c r="I22" i="4" s="1"/>
  <c r="H21" i="4"/>
  <c r="I21" i="4" s="1"/>
  <c r="L20" i="4"/>
  <c r="M20" i="4" s="1"/>
  <c r="H20" i="4"/>
  <c r="I20" i="4" s="1"/>
  <c r="H19" i="4"/>
  <c r="I19" i="4" s="1"/>
  <c r="L18" i="4"/>
  <c r="M18" i="4" s="1"/>
  <c r="H18" i="4"/>
  <c r="I18" i="4" s="1"/>
  <c r="L17" i="4"/>
  <c r="M17" i="4" s="1"/>
  <c r="H17" i="4"/>
  <c r="I17" i="4" s="1"/>
  <c r="J15" i="4"/>
  <c r="G15" i="4"/>
  <c r="F15" i="4"/>
  <c r="E15" i="4"/>
  <c r="D15" i="4"/>
  <c r="L13" i="4"/>
  <c r="M13" i="4" s="1"/>
  <c r="H13" i="4"/>
  <c r="I13" i="4" s="1"/>
  <c r="H12" i="4"/>
  <c r="I12" i="4" s="1"/>
  <c r="H11" i="4"/>
  <c r="I11" i="4" s="1"/>
  <c r="H10" i="4"/>
  <c r="I10" i="4" s="1"/>
  <c r="L9" i="4"/>
  <c r="M9" i="4" s="1"/>
  <c r="H9" i="4"/>
  <c r="I9" i="4" s="1"/>
  <c r="H8" i="4"/>
  <c r="I8" i="4" s="1"/>
  <c r="H7" i="4"/>
  <c r="I7" i="4" s="1"/>
  <c r="H6" i="4"/>
  <c r="I6" i="4" s="1"/>
  <c r="K49" i="4" l="1"/>
  <c r="L49" i="4" s="1"/>
  <c r="M49" i="4" s="1"/>
  <c r="J50" i="4"/>
  <c r="K15" i="4"/>
  <c r="L15" i="4" s="1"/>
  <c r="M15" i="4" s="1"/>
  <c r="M54" i="4"/>
  <c r="M55" i="4"/>
  <c r="E50" i="4"/>
  <c r="E58" i="4" s="1"/>
  <c r="H48" i="4"/>
  <c r="I48" i="4" s="1"/>
  <c r="G50" i="4"/>
  <c r="G58" i="4" s="1"/>
  <c r="D50" i="4"/>
  <c r="D58" i="4" s="1"/>
  <c r="H49" i="4"/>
  <c r="I49" i="4" s="1"/>
  <c r="F50" i="4"/>
  <c r="F58" i="4" s="1"/>
  <c r="H15" i="4"/>
  <c r="I15" i="4" s="1"/>
  <c r="H57" i="4"/>
  <c r="I57" i="4" s="1"/>
  <c r="L57" i="4"/>
  <c r="M57" i="4" s="1"/>
  <c r="L48" i="4"/>
  <c r="M48" i="4" s="1"/>
  <c r="K50" i="4" l="1"/>
  <c r="K58" i="4" s="1"/>
  <c r="J58" i="4"/>
  <c r="H50" i="4"/>
  <c r="L50" i="4" l="1"/>
  <c r="L58" i="4" s="1"/>
  <c r="I50" i="4"/>
  <c r="I58" i="4" s="1"/>
  <c r="H58" i="4"/>
  <c r="M50" i="4" l="1"/>
</calcChain>
</file>

<file path=xl/sharedStrings.xml><?xml version="1.0" encoding="utf-8"?>
<sst xmlns="http://schemas.openxmlformats.org/spreadsheetml/2006/main" count="322" uniqueCount="240">
  <si>
    <t>ASSETS</t>
  </si>
  <si>
    <t>Current Assets</t>
  </si>
  <si>
    <t>Checking/Savings</t>
  </si>
  <si>
    <t>1003 · Petty cash</t>
  </si>
  <si>
    <t>1004 · PNC- 4549 operating</t>
  </si>
  <si>
    <t>1005 · PNC - 4434 reserve</t>
  </si>
  <si>
    <t>Total Checking/Savings</t>
  </si>
  <si>
    <t>Accounts Receivable</t>
  </si>
  <si>
    <t>1510 · Pledge receivables</t>
  </si>
  <si>
    <t>1510.1 · Discount on pledge receivables</t>
  </si>
  <si>
    <t>Total Accounts Receivable</t>
  </si>
  <si>
    <t>Other Current Assets</t>
  </si>
  <si>
    <t>Prepaid expenses</t>
  </si>
  <si>
    <t>1490 · Prepaid Rent</t>
  </si>
  <si>
    <t>1492 · Prepaid Insurance</t>
  </si>
  <si>
    <t>1491 · Prepaid Postage</t>
  </si>
  <si>
    <t>Total Prepaid expenses</t>
  </si>
  <si>
    <t>Total Other Current Assets</t>
  </si>
  <si>
    <t>Total Current Assets</t>
  </si>
  <si>
    <t>Fixed Assets</t>
  </si>
  <si>
    <t>1600 · Fixed Assets</t>
  </si>
  <si>
    <t>1699 · Accum Depreciation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</si>
  <si>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</si>
  <si>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</si>
  <si>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</si>
  <si>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</si>
  <si>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</si>
  <si>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</si>
  <si>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</si>
  <si>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2050 · Grants Payable</t>
  </si>
  <si>
    <t>Total Accounts Payable</t>
  </si>
  <si>
    <t>Other Current Liabilities</t>
  </si>
  <si>
    <t>Grants-Payable</t>
  </si>
  <si>
    <t>2501 · Grant Pay - Felix</t>
  </si>
  <si>
    <t>2500 · Grants Payable</t>
  </si>
  <si>
    <t>Ohio</t>
  </si>
  <si>
    <t>EAB</t>
  </si>
  <si>
    <t>TREE Fund scholarship</t>
  </si>
  <si>
    <t>Wright</t>
  </si>
  <si>
    <t>Total 2500 · Grants Payable</t>
  </si>
  <si>
    <t>Total Grants-Payable</t>
  </si>
  <si>
    <t>Total Other Current Liabilities</t>
  </si>
  <si>
    <t>Total Current Liabilities</t>
  </si>
  <si>
    <t>Total Liabilities</t>
  </si>
  <si>
    <t>Equity</t>
  </si>
  <si>
    <t>3200 · Unrestricted-Operating</t>
  </si>
  <si>
    <t>3600 · Temporarily Restricted</t>
  </si>
  <si>
    <t>3800 · Permanently Restricted</t>
  </si>
  <si>
    <t>Net Income</t>
  </si>
  <si>
    <t>Total Equity</t>
  </si>
  <si>
    <t>TOTAL LIABILITIES &amp; EQUITY</t>
  </si>
  <si>
    <t>Ordinary Income/Expense</t>
  </si>
  <si>
    <t>Income</t>
  </si>
  <si>
    <t>Contributions-unrestricted</t>
  </si>
  <si>
    <t>4300 · Indv Donations</t>
  </si>
  <si>
    <t>4400 · Corp Donations</t>
  </si>
  <si>
    <t>Total Contributions-unrestricted</t>
  </si>
  <si>
    <t>4533 · Tour Des Trees</t>
  </si>
  <si>
    <t>4533.02 · Indv Donations</t>
  </si>
  <si>
    <t>4533.01 · Corp Donations</t>
  </si>
  <si>
    <t>4533.03 · Corp Sponsor</t>
  </si>
  <si>
    <t>4533.04 · Tour Des Trees Reg</t>
  </si>
  <si>
    <t>Total 4533 · Tour Des Trees</t>
  </si>
  <si>
    <t>4700 · Auction</t>
  </si>
  <si>
    <t>4700.15 · Admission</t>
  </si>
  <si>
    <t>4700.25 · Sponsorships</t>
  </si>
  <si>
    <t>4700.35 · Raffle</t>
  </si>
  <si>
    <t>Total 4700 · Auction</t>
  </si>
  <si>
    <t>5300 · Merchandise sales</t>
  </si>
  <si>
    <t>Total Income</t>
  </si>
  <si>
    <t>Gross Profit</t>
  </si>
  <si>
    <t>Expense</t>
  </si>
  <si>
    <t>6000 · Accounting Fees</t>
  </si>
  <si>
    <t>6050 · Bank Charges</t>
  </si>
  <si>
    <t>6100 · Board Members</t>
  </si>
  <si>
    <t>6150 · Computer Services</t>
  </si>
  <si>
    <t>6280 · Contract Labor</t>
  </si>
  <si>
    <t>6350 · Insurance</t>
  </si>
  <si>
    <t>6400 · Legal Fees</t>
  </si>
  <si>
    <t>6500 · Lodging</t>
  </si>
  <si>
    <t>6600 · Meals</t>
  </si>
  <si>
    <t>8000 · Misc. Expense</t>
  </si>
  <si>
    <t>6650 · Monetary Grants</t>
  </si>
  <si>
    <t>6650.30 · Arborist Safety and Training</t>
  </si>
  <si>
    <t>6650.60 · Ohio Chapter ISA Educ</t>
  </si>
  <si>
    <t>Total 6650 · Monetary Grants</t>
  </si>
  <si>
    <t>6700 · Office Supplies</t>
  </si>
  <si>
    <t>6750 · Postage</t>
  </si>
  <si>
    <t>6850 · Rent</t>
  </si>
  <si>
    <t>6900 · Service &amp; Rental</t>
  </si>
  <si>
    <t>7000 · Telephone</t>
  </si>
  <si>
    <t>7100 · Local  Transportation</t>
  </si>
  <si>
    <t>7150 · Travel</t>
  </si>
  <si>
    <t>8100 · Compensation</t>
  </si>
  <si>
    <t>8200 · Other Employee Benefits</t>
  </si>
  <si>
    <t>8300 · Payroll Taxes</t>
  </si>
  <si>
    <t>8310 · Payroll Fees</t>
  </si>
  <si>
    <t>Total Expense</t>
  </si>
  <si>
    <t>Net Ordinary Income</t>
  </si>
  <si>
    <t>Other Income/Expense</t>
  </si>
  <si>
    <t>Other Income</t>
  </si>
  <si>
    <t>4800.00 · Temp. Restricted</t>
  </si>
  <si>
    <t>Investment income-unrestricted</t>
  </si>
  <si>
    <t>4050 · Bank Interest</t>
  </si>
  <si>
    <t>Total Investment income-unrestricted</t>
  </si>
  <si>
    <t>Total Other Income</t>
  </si>
  <si>
    <t>Net Other Income</t>
  </si>
  <si>
    <t>5000 · Grants Mgmt. Fee</t>
  </si>
  <si>
    <t>4800 · Sponsored Grants</t>
  </si>
  <si>
    <t>5500 · Misc/Other Income</t>
  </si>
  <si>
    <t>TBD Expense</t>
  </si>
  <si>
    <t>6030 · Advertising &amp; Promo</t>
  </si>
  <si>
    <t>6170 · Computer Software</t>
  </si>
  <si>
    <t>6250 · Conferences &amp; Meetings</t>
  </si>
  <si>
    <t>6345 · Educational and Program</t>
  </si>
  <si>
    <t>6550 · Mdse Cost</t>
  </si>
  <si>
    <t>5700.00 · Refund of Grant</t>
  </si>
  <si>
    <t>6690 · Reconciliation Discrepancies</t>
  </si>
  <si>
    <t>6800 · Printing</t>
  </si>
  <si>
    <t>6950 · Special Event Tour</t>
  </si>
  <si>
    <t>6960 · Special Event Auction</t>
  </si>
  <si>
    <t>7050 · Training</t>
  </si>
  <si>
    <t>4000 · Investment Income</t>
  </si>
  <si>
    <t>5800 · Unrealized gain/loss</t>
  </si>
  <si>
    <t>Actual</t>
  </si>
  <si>
    <t>Budget</t>
  </si>
  <si>
    <t xml:space="preserve">Year over Year </t>
  </si>
  <si>
    <t>Budget to Actual</t>
  </si>
  <si>
    <t>YTD Variance $</t>
  </si>
  <si>
    <t>YTD Variance %</t>
  </si>
  <si>
    <t>Ordinary Revenue/Expense</t>
  </si>
  <si>
    <t>Revenue</t>
  </si>
  <si>
    <t>Individual Donations</t>
  </si>
  <si>
    <t>Corporate Donations</t>
  </si>
  <si>
    <t>Grants Mgmt. Fee</t>
  </si>
  <si>
    <t>Tour Des TREES</t>
  </si>
  <si>
    <t>Special Event Auction</t>
  </si>
  <si>
    <t>Sponsored Grants</t>
  </si>
  <si>
    <t>Merchandise Sales</t>
  </si>
  <si>
    <t>Miscellaneous Income</t>
  </si>
  <si>
    <t>Total Revenue</t>
  </si>
  <si>
    <t>Accounting Fees</t>
  </si>
  <si>
    <t>Advertising &amp; Promotion</t>
  </si>
  <si>
    <t>Bank Charges</t>
  </si>
  <si>
    <t>Board Members</t>
  </si>
  <si>
    <t>Computer Services</t>
  </si>
  <si>
    <t>Computer Software</t>
  </si>
  <si>
    <t>Conferences &amp; Meetings</t>
  </si>
  <si>
    <t>Contract Labor</t>
  </si>
  <si>
    <t>Dues &amp; Subscriptions</t>
  </si>
  <si>
    <t>Educational &amp; program</t>
  </si>
  <si>
    <t>Insurance</t>
  </si>
  <si>
    <t>Legal Fees</t>
  </si>
  <si>
    <t>Liaisons</t>
  </si>
  <si>
    <t>Lodging</t>
  </si>
  <si>
    <t>Merchandise Cost</t>
  </si>
  <si>
    <t xml:space="preserve"> </t>
  </si>
  <si>
    <t>Meals</t>
  </si>
  <si>
    <t>Miscellaneous Expense</t>
  </si>
  <si>
    <t>Monetary Grants</t>
  </si>
  <si>
    <t>Office Supplies</t>
  </si>
  <si>
    <t>Postage</t>
  </si>
  <si>
    <t>Printing</t>
  </si>
  <si>
    <t>Rent</t>
  </si>
  <si>
    <t>Service &amp; Rental</t>
  </si>
  <si>
    <t>Special Event Tour</t>
  </si>
  <si>
    <t>Telephone</t>
  </si>
  <si>
    <t>Training</t>
  </si>
  <si>
    <t>Local  Transportation</t>
  </si>
  <si>
    <t>Travel</t>
  </si>
  <si>
    <t>Compensation</t>
  </si>
  <si>
    <t>Other Employee Benefits</t>
  </si>
  <si>
    <t>Payroll Expenses</t>
  </si>
  <si>
    <t>Net Ordinary Revenue/Expense</t>
  </si>
  <si>
    <t>Other Revenue/Expense</t>
  </si>
  <si>
    <t>Other Revenue</t>
  </si>
  <si>
    <t>Bank Interest</t>
  </si>
  <si>
    <t>Unrealized Gain/(Loss)</t>
  </si>
  <si>
    <t>Investment Income</t>
  </si>
  <si>
    <t>Temp. Restricted Revenue</t>
  </si>
  <si>
    <t>Total Other Revenue</t>
  </si>
  <si>
    <t>Monthly</t>
  </si>
  <si>
    <t>Year To Date</t>
  </si>
  <si>
    <t>Annual</t>
  </si>
  <si>
    <t>Annualized</t>
  </si>
  <si>
    <t>month</t>
  </si>
  <si>
    <t>June 2015</t>
  </si>
  <si>
    <t>June 2014</t>
  </si>
  <si>
    <t>Jun 30, 15</t>
  </si>
  <si>
    <t>Jun 30, 14</t>
  </si>
  <si>
    <t>Investments held at CCT</t>
  </si>
  <si>
    <t>1520.00 · CCT - Unallocated</t>
  </si>
  <si>
    <t>1520.01 · Unallocated distributions</t>
  </si>
  <si>
    <t>1520.02 · Unallocated investment income</t>
  </si>
  <si>
    <t>1520.03 · Unallocated gain/(loss)</t>
  </si>
  <si>
    <t>1520.00 · CCT - Unallocated - Other</t>
  </si>
  <si>
    <t>Total 1520.00 · CCT - Unallocated</t>
  </si>
  <si>
    <t>CCT - Permanently Restricted</t>
  </si>
  <si>
    <t>1520.21 · Robert Felix Fund - PR</t>
  </si>
  <si>
    <t>1520.22 · Mark McClure Research Fund - PR</t>
  </si>
  <si>
    <t>1520.11 · John Duling Fund - PR</t>
  </si>
  <si>
    <t>1520.12 · John Wright Scholarship Fund-PR</t>
  </si>
  <si>
    <t>1520.13 · John White Fund - PR</t>
  </si>
  <si>
    <t>1520.41 · James Barborinas Fund - PR</t>
  </si>
  <si>
    <t>1520.51 · Gamma Fund - PR</t>
  </si>
  <si>
    <t>1520.71 · Utility Arborist Research - PR</t>
  </si>
  <si>
    <t>1520.81 · IL Arborist  Assn Fund - PR</t>
  </si>
  <si>
    <t>1520.95 · Bonnie Appleton Fund - PR</t>
  </si>
  <si>
    <t>Total CCT - Permanently Restricted</t>
  </si>
  <si>
    <t>CCT - Temporarily Restricted</t>
  </si>
  <si>
    <t>1520.20 · Robert Felix  Fund - TR</t>
  </si>
  <si>
    <t>1520.80 · Mark McClure Research Fund - TR</t>
  </si>
  <si>
    <t>1520.82 · IL Arborist Assn Fund - TR</t>
  </si>
  <si>
    <t>1520.91 · Bob Skiera Memorial Fund - TR</t>
  </si>
  <si>
    <t>1520.92 · OH Chapter ISA Fund - TR</t>
  </si>
  <si>
    <t>1520.93 · John Wright Scholarship Fund-TR</t>
  </si>
  <si>
    <t>Total CCT - Temporarily Restricted</t>
  </si>
  <si>
    <t>CCT - Unrestricted</t>
  </si>
  <si>
    <t>1520.10 · John Duling Fund - UR</t>
  </si>
  <si>
    <t>1520.30 · Safe Arborist's Techniques - UR</t>
  </si>
  <si>
    <t>1520.50 · Gamma Fund - UR</t>
  </si>
  <si>
    <t>1520.61 · Bartlett Tree Fund - UR</t>
  </si>
  <si>
    <t>1520.99 · Other Unrestricted Funds</t>
  </si>
  <si>
    <t>Total CCT - Unrestricted</t>
  </si>
  <si>
    <t>Total Investments held at CCT</t>
  </si>
  <si>
    <t>2450 · Accrued PTO</t>
  </si>
  <si>
    <t>Jun 15</t>
  </si>
  <si>
    <t>Jun 14</t>
  </si>
  <si>
    <t>4700.40 · Live Auction</t>
  </si>
  <si>
    <t>6650.42 · John Wright Scholarship</t>
  </si>
  <si>
    <t>6650.44 · Fran Ward Scholarships</t>
  </si>
  <si>
    <t>6650.52 · Horace Thayer Scholarships</t>
  </si>
  <si>
    <t>6695 · Recruitment</t>
  </si>
  <si>
    <t>Jan - Jun 15</t>
  </si>
  <si>
    <t>Jan - Jun 14</t>
  </si>
  <si>
    <t>6650.40 · Education</t>
  </si>
  <si>
    <t>6650.41 · Robert Felix Scholarships</t>
  </si>
  <si>
    <t>6650.55 · Johns Grants</t>
  </si>
  <si>
    <t>6650.92 · Arboriculture Education</t>
  </si>
  <si>
    <t>6650.93 · Jack Kimmel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</si>
</sst>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\-#,##0.00"/>
    <numFmt numFmtId="165" formatCode="_(* #,##0_);_(* \(#,##0\);_(* &quot;-&quot;??_);_(@_)"/>
    <numFmt numFmtId="166" formatCode="0.000"/>
  </numFmts>
  <fonts count="1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i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5" xfId="0" applyNumberFormat="1" applyFont="1" applyBorder="1"/>
    <xf numFmtId="164" fontId="2" fillId="0" borderId="4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5" fillId="0" borderId="0" xfId="0" applyNumberFormat="1" applyFont="1" applyFill="1"/>
    <xf numFmtId="0" fontId="7" fillId="0" borderId="0" xfId="0" applyFont="1" applyFill="1"/>
    <xf numFmtId="0" fontId="4" fillId="0" borderId="0" xfId="0" applyFont="1" applyFill="1"/>
    <xf numFmtId="0" fontId="0" fillId="0" borderId="0" xfId="0" applyFill="1"/>
    <xf numFmtId="49" fontId="5" fillId="0" borderId="0" xfId="0" applyNumberFormat="1" applyFont="1" applyFill="1"/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/>
    </xf>
    <xf numFmtId="165" fontId="6" fillId="0" borderId="14" xfId="1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15" xfId="1" applyNumberFormat="1" applyFont="1" applyFill="1" applyBorder="1" applyAlignment="1">
      <alignment horizontal="center"/>
    </xf>
    <xf numFmtId="49" fontId="5" fillId="0" borderId="16" xfId="1" applyNumberFormat="1" applyFont="1" applyFill="1" applyBorder="1" applyAlignment="1">
      <alignment horizontal="center"/>
    </xf>
    <xf numFmtId="9" fontId="5" fillId="0" borderId="3" xfId="0" applyNumberFormat="1" applyFont="1" applyFill="1" applyBorder="1" applyAlignment="1">
      <alignment horizontal="center"/>
    </xf>
    <xf numFmtId="9" fontId="5" fillId="0" borderId="17" xfId="0" applyNumberFormat="1" applyFont="1" applyFill="1" applyBorder="1" applyAlignment="1">
      <alignment horizontal="center"/>
    </xf>
    <xf numFmtId="165" fontId="5" fillId="0" borderId="15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5" fillId="0" borderId="18" xfId="0" applyNumberFormat="1" applyFont="1" applyFill="1" applyBorder="1"/>
    <xf numFmtId="49" fontId="5" fillId="0" borderId="5" xfId="0" applyNumberFormat="1" applyFont="1" applyFill="1" applyBorder="1"/>
    <xf numFmtId="165" fontId="5" fillId="0" borderId="18" xfId="1" applyNumberFormat="1" applyFont="1" applyFill="1" applyBorder="1"/>
    <xf numFmtId="165" fontId="8" fillId="0" borderId="19" xfId="1" applyNumberFormat="1" applyFont="1" applyFill="1" applyBorder="1"/>
    <xf numFmtId="165" fontId="8" fillId="0" borderId="9" xfId="1" applyNumberFormat="1" applyFont="1" applyFill="1" applyBorder="1"/>
    <xf numFmtId="9" fontId="9" fillId="0" borderId="5" xfId="0" applyNumberFormat="1" applyFont="1" applyFill="1" applyBorder="1" applyAlignment="1">
      <alignment horizontal="right"/>
    </xf>
    <xf numFmtId="9" fontId="9" fillId="0" borderId="9" xfId="0" applyNumberFormat="1" applyFont="1" applyFill="1" applyBorder="1" applyAlignment="1">
      <alignment horizontal="right"/>
    </xf>
    <xf numFmtId="165" fontId="10" fillId="0" borderId="18" xfId="1" applyNumberFormat="1" applyFont="1" applyFill="1" applyBorder="1"/>
    <xf numFmtId="165" fontId="5" fillId="0" borderId="9" xfId="1" applyNumberFormat="1" applyFont="1" applyFill="1" applyBorder="1"/>
    <xf numFmtId="49" fontId="5" fillId="0" borderId="20" xfId="0" applyNumberFormat="1" applyFont="1" applyFill="1" applyBorder="1"/>
    <xf numFmtId="49" fontId="5" fillId="0" borderId="0" xfId="0" applyNumberFormat="1" applyFont="1" applyFill="1" applyBorder="1"/>
    <xf numFmtId="165" fontId="5" fillId="0" borderId="20" xfId="1" applyNumberFormat="1" applyFont="1" applyFill="1" applyBorder="1"/>
    <xf numFmtId="9" fontId="9" fillId="0" borderId="0" xfId="0" applyNumberFormat="1" applyFont="1" applyFill="1" applyBorder="1" applyAlignment="1">
      <alignment horizontal="right"/>
    </xf>
    <xf numFmtId="9" fontId="9" fillId="0" borderId="19" xfId="0" applyNumberFormat="1" applyFont="1" applyFill="1" applyBorder="1" applyAlignment="1">
      <alignment horizontal="right"/>
    </xf>
    <xf numFmtId="165" fontId="10" fillId="0" borderId="20" xfId="1" applyNumberFormat="1" applyFont="1" applyFill="1" applyBorder="1"/>
    <xf numFmtId="165" fontId="5" fillId="0" borderId="19" xfId="1" applyNumberFormat="1" applyFont="1" applyFill="1" applyBorder="1"/>
    <xf numFmtId="49" fontId="10" fillId="0" borderId="0" xfId="0" applyNumberFormat="1" applyFont="1" applyFill="1" applyBorder="1"/>
    <xf numFmtId="165" fontId="5" fillId="0" borderId="20" xfId="1" applyNumberFormat="1" applyFont="1" applyFill="1" applyBorder="1" applyAlignment="1">
      <alignment horizontal="right"/>
    </xf>
    <xf numFmtId="165" fontId="10" fillId="0" borderId="19" xfId="1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165" fontId="10" fillId="0" borderId="20" xfId="1" applyNumberFormat="1" applyFont="1" applyFill="1" applyBorder="1" applyAlignment="1">
      <alignment horizontal="right"/>
    </xf>
    <xf numFmtId="0" fontId="11" fillId="0" borderId="0" xfId="0" applyFont="1" applyFill="1" applyAlignment="1">
      <alignment wrapText="1"/>
    </xf>
    <xf numFmtId="0" fontId="12" fillId="0" borderId="0" xfId="0" applyFont="1" applyFill="1"/>
    <xf numFmtId="165" fontId="10" fillId="0" borderId="19" xfId="1" applyNumberFormat="1" applyFont="1" applyFill="1" applyBorder="1"/>
    <xf numFmtId="49" fontId="5" fillId="0" borderId="10" xfId="0" applyNumberFormat="1" applyFont="1" applyFill="1" applyBorder="1"/>
    <xf numFmtId="49" fontId="5" fillId="0" borderId="21" xfId="0" applyNumberFormat="1" applyFont="1" applyFill="1" applyBorder="1"/>
    <xf numFmtId="49" fontId="10" fillId="0" borderId="21" xfId="0" applyNumberFormat="1" applyFont="1" applyFill="1" applyBorder="1"/>
    <xf numFmtId="165" fontId="5" fillId="0" borderId="10" xfId="1" applyNumberFormat="1" applyFont="1" applyFill="1" applyBorder="1" applyAlignment="1">
      <alignment horizontal="right"/>
    </xf>
    <xf numFmtId="165" fontId="10" fillId="0" borderId="11" xfId="1" applyNumberFormat="1" applyFont="1" applyFill="1" applyBorder="1" applyAlignment="1">
      <alignment horizontal="right"/>
    </xf>
    <xf numFmtId="165" fontId="9" fillId="0" borderId="21" xfId="0" applyNumberFormat="1" applyFont="1" applyFill="1" applyBorder="1" applyAlignment="1">
      <alignment horizontal="right"/>
    </xf>
    <xf numFmtId="9" fontId="9" fillId="0" borderId="11" xfId="0" applyNumberFormat="1" applyFont="1" applyFill="1" applyBorder="1" applyAlignment="1">
      <alignment horizontal="right"/>
    </xf>
    <xf numFmtId="165" fontId="10" fillId="0" borderId="10" xfId="1" applyNumberFormat="1" applyFont="1" applyFill="1" applyBorder="1" applyAlignment="1">
      <alignment horizontal="right"/>
    </xf>
    <xf numFmtId="49" fontId="5" fillId="0" borderId="22" xfId="0" applyNumberFormat="1" applyFont="1" applyFill="1" applyBorder="1"/>
    <xf numFmtId="165" fontId="5" fillId="0" borderId="23" xfId="1" applyNumberFormat="1" applyFont="1" applyFill="1" applyBorder="1" applyAlignment="1">
      <alignment horizontal="right"/>
    </xf>
    <xf numFmtId="165" fontId="10" fillId="0" borderId="24" xfId="1" applyNumberFormat="1" applyFont="1" applyFill="1" applyBorder="1" applyAlignment="1">
      <alignment horizontal="right"/>
    </xf>
    <xf numFmtId="165" fontId="9" fillId="0" borderId="22" xfId="0" applyNumberFormat="1" applyFont="1" applyFill="1" applyBorder="1" applyAlignment="1">
      <alignment horizontal="right"/>
    </xf>
    <xf numFmtId="9" fontId="9" fillId="0" borderId="24" xfId="0" applyNumberFormat="1" applyFont="1" applyFill="1" applyBorder="1" applyAlignment="1">
      <alignment horizontal="right"/>
    </xf>
    <xf numFmtId="165" fontId="10" fillId="0" borderId="23" xfId="1" applyNumberFormat="1" applyFont="1" applyFill="1" applyBorder="1"/>
    <xf numFmtId="165" fontId="10" fillId="0" borderId="23" xfId="1" applyNumberFormat="1" applyFont="1" applyFill="1" applyBorder="1" applyAlignment="1">
      <alignment horizontal="right"/>
    </xf>
    <xf numFmtId="49" fontId="5" fillId="0" borderId="25" xfId="0" applyNumberFormat="1" applyFont="1" applyFill="1" applyBorder="1"/>
    <xf numFmtId="49" fontId="5" fillId="0" borderId="26" xfId="0" applyNumberFormat="1" applyFont="1" applyFill="1" applyBorder="1"/>
    <xf numFmtId="165" fontId="10" fillId="0" borderId="24" xfId="1" applyNumberFormat="1" applyFont="1" applyFill="1" applyBorder="1"/>
    <xf numFmtId="165" fontId="10" fillId="0" borderId="10" xfId="1" applyNumberFormat="1" applyFont="1" applyFill="1" applyBorder="1"/>
    <xf numFmtId="49" fontId="5" fillId="0" borderId="23" xfId="0" applyNumberFormat="1" applyFont="1" applyFill="1" applyBorder="1"/>
    <xf numFmtId="49" fontId="10" fillId="0" borderId="22" xfId="0" applyNumberFormat="1" applyFont="1" applyFill="1" applyBorder="1"/>
    <xf numFmtId="49" fontId="5" fillId="0" borderId="15" xfId="0" applyNumberFormat="1" applyFont="1" applyFill="1" applyBorder="1"/>
    <xf numFmtId="49" fontId="5" fillId="0" borderId="3" xfId="0" applyNumberFormat="1" applyFont="1" applyFill="1" applyBorder="1"/>
    <xf numFmtId="165" fontId="5" fillId="0" borderId="27" xfId="1" applyNumberFormat="1" applyFont="1" applyFill="1" applyBorder="1"/>
    <xf numFmtId="9" fontId="9" fillId="0" borderId="17" xfId="0" applyNumberFormat="1" applyFont="1" applyFill="1" applyBorder="1" applyAlignment="1">
      <alignment horizontal="right"/>
    </xf>
    <xf numFmtId="0" fontId="13" fillId="0" borderId="0" xfId="0" applyFont="1" applyFill="1"/>
    <xf numFmtId="0" fontId="14" fillId="0" borderId="0" xfId="0" applyFont="1" applyFill="1"/>
    <xf numFmtId="0" fontId="14" fillId="0" borderId="0" xfId="0" applyNumberFormat="1" applyFont="1" applyFill="1"/>
    <xf numFmtId="165" fontId="6" fillId="0" borderId="0" xfId="1" applyNumberFormat="1" applyFont="1" applyFill="1"/>
    <xf numFmtId="165" fontId="15" fillId="0" borderId="0" xfId="1" applyNumberFormat="1" applyFont="1" applyFill="1"/>
    <xf numFmtId="9" fontId="16" fillId="0" borderId="0" xfId="0" applyNumberFormat="1" applyFont="1" applyFill="1" applyAlignment="1">
      <alignment horizontal="right"/>
    </xf>
    <xf numFmtId="165" fontId="17" fillId="0" borderId="0" xfId="1" applyNumberFormat="1" applyFont="1" applyFill="1" applyBorder="1"/>
    <xf numFmtId="165" fontId="18" fillId="0" borderId="0" xfId="1" applyNumberFormat="1" applyFont="1" applyFill="1" applyBorder="1"/>
    <xf numFmtId="165" fontId="16" fillId="0" borderId="0" xfId="1" applyNumberFormat="1" applyFont="1" applyFill="1" applyBorder="1"/>
    <xf numFmtId="9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17" fillId="0" borderId="0" xfId="1" applyNumberFormat="1" applyFont="1" applyFill="1"/>
    <xf numFmtId="165" fontId="18" fillId="0" borderId="0" xfId="1" applyNumberFormat="1" applyFont="1" applyFill="1"/>
    <xf numFmtId="165" fontId="16" fillId="0" borderId="0" xfId="1" applyNumberFormat="1" applyFont="1" applyFill="1"/>
    <xf numFmtId="165" fontId="9" fillId="0" borderId="0" xfId="1" applyNumberFormat="1" applyFont="1" applyFill="1" applyBorder="1"/>
    <xf numFmtId="165" fontId="9" fillId="0" borderId="5" xfId="1" applyNumberFormat="1" applyFont="1" applyFill="1" applyBorder="1"/>
    <xf numFmtId="165" fontId="9" fillId="0" borderId="21" xfId="1" applyNumberFormat="1" applyFont="1" applyFill="1" applyBorder="1"/>
    <xf numFmtId="165" fontId="9" fillId="0" borderId="22" xfId="1" applyNumberFormat="1" applyFont="1" applyFill="1" applyBorder="1"/>
    <xf numFmtId="165" fontId="5" fillId="0" borderId="22" xfId="1" applyNumberFormat="1" applyFont="1" applyFill="1" applyBorder="1" applyAlignment="1">
      <alignment horizontal="right"/>
    </xf>
    <xf numFmtId="165" fontId="5" fillId="0" borderId="26" xfId="1" applyNumberFormat="1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/>
    <xf numFmtId="165" fontId="5" fillId="0" borderId="5" xfId="1" applyNumberFormat="1" applyFont="1" applyFill="1" applyBorder="1"/>
    <xf numFmtId="165" fontId="5" fillId="0" borderId="21" xfId="1" applyNumberFormat="1" applyFont="1" applyFill="1" applyBorder="1" applyAlignment="1">
      <alignment horizontal="right"/>
    </xf>
    <xf numFmtId="165" fontId="5" fillId="0" borderId="22" xfId="1" applyNumberFormat="1" applyFont="1" applyFill="1" applyBorder="1"/>
    <xf numFmtId="165" fontId="5" fillId="0" borderId="15" xfId="1" applyNumberFormat="1" applyFont="1" applyFill="1" applyBorder="1"/>
    <xf numFmtId="165" fontId="5" fillId="0" borderId="17" xfId="1" applyNumberFormat="1" applyFont="1" applyFill="1" applyBorder="1"/>
    <xf numFmtId="165" fontId="5" fillId="0" borderId="10" xfId="1" applyNumberFormat="1" applyFont="1" applyFill="1" applyBorder="1"/>
    <xf numFmtId="165" fontId="10" fillId="0" borderId="27" xfId="1" applyNumberFormat="1" applyFont="1" applyFill="1" applyBorder="1"/>
    <xf numFmtId="166" fontId="0" fillId="0" borderId="0" xfId="0" applyNumberFormat="1" applyFill="1"/>
    <xf numFmtId="37" fontId="6" fillId="2" borderId="7" xfId="0" applyNumberFormat="1" applyFont="1" applyFill="1" applyBorder="1" applyAlignment="1">
      <alignment horizontal="center"/>
    </xf>
    <xf numFmtId="37" fontId="6" fillId="2" borderId="4" xfId="0" applyNumberFormat="1" applyFont="1" applyFill="1" applyBorder="1" applyAlignment="1">
      <alignment horizontal="center"/>
    </xf>
    <xf numFmtId="37" fontId="6" fillId="2" borderId="8" xfId="0" applyNumberFormat="1" applyFont="1" applyFill="1" applyBorder="1" applyAlignment="1">
      <alignment horizontal="center"/>
    </xf>
    <xf numFmtId="37" fontId="6" fillId="3" borderId="7" xfId="0" applyNumberFormat="1" applyFont="1" applyFill="1" applyBorder="1" applyAlignment="1">
      <alignment horizontal="center"/>
    </xf>
    <xf numFmtId="37" fontId="6" fillId="3" borderId="4" xfId="0" applyNumberFormat="1" applyFont="1" applyFill="1" applyBorder="1" applyAlignment="1">
      <alignment horizontal="center"/>
    </xf>
    <xf numFmtId="37" fontId="6" fillId="3" borderId="5" xfId="0" applyNumberFormat="1" applyFont="1" applyFill="1" applyBorder="1" applyAlignment="1">
      <alignment horizontal="center"/>
    </xf>
    <xf numFmtId="37" fontId="6" fillId="3" borderId="9" xfId="0" applyNumberFormat="1" applyFont="1" applyFill="1" applyBorder="1" applyAlignment="1">
      <alignment horizontal="center"/>
    </xf>
    <xf numFmtId="165" fontId="6" fillId="0" borderId="10" xfId="1" applyNumberFormat="1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zoomScale="80" zoomScaleNormal="80" workbookViewId="0">
      <selection activeCell="Q15" sqref="Q15"/>
    </sheetView>
  </sheetViews>
  <sheetFormatPr defaultRowHeight="15" x14ac:dyDescent="0.25"/>
  <cols>
    <col min="1" max="2" width="3" style="87" customWidth="1"/>
    <col min="3" max="3" width="25.85546875" style="87" customWidth="1"/>
    <col min="4" max="4" width="15.7109375" style="88" customWidth="1"/>
    <col min="5" max="5" width="15.7109375" style="89" customWidth="1"/>
    <col min="6" max="6" width="15.7109375" style="88" customWidth="1"/>
    <col min="7" max="8" width="15.7109375" style="89" customWidth="1"/>
    <col min="9" max="9" width="15.7109375" style="90" customWidth="1"/>
    <col min="10" max="10" width="15.7109375" style="96" customWidth="1"/>
    <col min="11" max="11" width="15.7109375" style="97" customWidth="1"/>
    <col min="12" max="12" width="17.5703125" style="98" customWidth="1"/>
    <col min="13" max="13" width="17.42578125" style="90" customWidth="1"/>
    <col min="14" max="14" width="8" style="20" hidden="1" customWidth="1"/>
    <col min="15" max="15" width="4.28515625" style="20" hidden="1" customWidth="1"/>
    <col min="16" max="16" width="9.140625" style="20" customWidth="1"/>
    <col min="17" max="19" width="9.140625" style="21" customWidth="1"/>
    <col min="20" max="20" width="9.140625" style="21"/>
    <col min="21" max="21" width="9.28515625" style="21" bestFit="1" customWidth="1"/>
    <col min="22" max="256" width="9.140625" style="21"/>
    <col min="257" max="258" width="3" style="21" customWidth="1"/>
    <col min="259" max="259" width="20.28515625" style="21" customWidth="1"/>
    <col min="260" max="262" width="14.42578125" style="21" customWidth="1"/>
    <col min="263" max="263" width="10.85546875" style="21" customWidth="1"/>
    <col min="264" max="267" width="14.42578125" style="21" customWidth="1"/>
    <col min="268" max="269" width="20" style="21" customWidth="1"/>
    <col min="270" max="512" width="9.140625" style="21"/>
    <col min="513" max="514" width="3" style="21" customWidth="1"/>
    <col min="515" max="515" width="20.28515625" style="21" customWidth="1"/>
    <col min="516" max="518" width="14.42578125" style="21" customWidth="1"/>
    <col min="519" max="519" width="10.85546875" style="21" customWidth="1"/>
    <col min="520" max="523" width="14.42578125" style="21" customWidth="1"/>
    <col min="524" max="525" width="20" style="21" customWidth="1"/>
    <col min="526" max="768" width="9.140625" style="21"/>
    <col min="769" max="770" width="3" style="21" customWidth="1"/>
    <col min="771" max="771" width="20.28515625" style="21" customWidth="1"/>
    <col min="772" max="774" width="14.42578125" style="21" customWidth="1"/>
    <col min="775" max="775" width="10.85546875" style="21" customWidth="1"/>
    <col min="776" max="779" width="14.42578125" style="21" customWidth="1"/>
    <col min="780" max="781" width="20" style="21" customWidth="1"/>
    <col min="782" max="1024" width="9.140625" style="21"/>
    <col min="1025" max="1026" width="3" style="21" customWidth="1"/>
    <col min="1027" max="1027" width="20.28515625" style="21" customWidth="1"/>
    <col min="1028" max="1030" width="14.42578125" style="21" customWidth="1"/>
    <col min="1031" max="1031" width="10.85546875" style="21" customWidth="1"/>
    <col min="1032" max="1035" width="14.42578125" style="21" customWidth="1"/>
    <col min="1036" max="1037" width="20" style="21" customWidth="1"/>
    <col min="1038" max="1280" width="9.140625" style="21"/>
    <col min="1281" max="1282" width="3" style="21" customWidth="1"/>
    <col min="1283" max="1283" width="20.28515625" style="21" customWidth="1"/>
    <col min="1284" max="1286" width="14.42578125" style="21" customWidth="1"/>
    <col min="1287" max="1287" width="10.85546875" style="21" customWidth="1"/>
    <col min="1288" max="1291" width="14.42578125" style="21" customWidth="1"/>
    <col min="1292" max="1293" width="20" style="21" customWidth="1"/>
    <col min="1294" max="1536" width="9.140625" style="21"/>
    <col min="1537" max="1538" width="3" style="21" customWidth="1"/>
    <col min="1539" max="1539" width="20.28515625" style="21" customWidth="1"/>
    <col min="1540" max="1542" width="14.42578125" style="21" customWidth="1"/>
    <col min="1543" max="1543" width="10.85546875" style="21" customWidth="1"/>
    <col min="1544" max="1547" width="14.42578125" style="21" customWidth="1"/>
    <col min="1548" max="1549" width="20" style="21" customWidth="1"/>
    <col min="1550" max="1792" width="9.140625" style="21"/>
    <col min="1793" max="1794" width="3" style="21" customWidth="1"/>
    <col min="1795" max="1795" width="20.28515625" style="21" customWidth="1"/>
    <col min="1796" max="1798" width="14.42578125" style="21" customWidth="1"/>
    <col min="1799" max="1799" width="10.85546875" style="21" customWidth="1"/>
    <col min="1800" max="1803" width="14.42578125" style="21" customWidth="1"/>
    <col min="1804" max="1805" width="20" style="21" customWidth="1"/>
    <col min="1806" max="2048" width="9.140625" style="21"/>
    <col min="2049" max="2050" width="3" style="21" customWidth="1"/>
    <col min="2051" max="2051" width="20.28515625" style="21" customWidth="1"/>
    <col min="2052" max="2054" width="14.42578125" style="21" customWidth="1"/>
    <col min="2055" max="2055" width="10.85546875" style="21" customWidth="1"/>
    <col min="2056" max="2059" width="14.42578125" style="21" customWidth="1"/>
    <col min="2060" max="2061" width="20" style="21" customWidth="1"/>
    <col min="2062" max="2304" width="9.140625" style="21"/>
    <col min="2305" max="2306" width="3" style="21" customWidth="1"/>
    <col min="2307" max="2307" width="20.28515625" style="21" customWidth="1"/>
    <col min="2308" max="2310" width="14.42578125" style="21" customWidth="1"/>
    <col min="2311" max="2311" width="10.85546875" style="21" customWidth="1"/>
    <col min="2312" max="2315" width="14.42578125" style="21" customWidth="1"/>
    <col min="2316" max="2317" width="20" style="21" customWidth="1"/>
    <col min="2318" max="2560" width="9.140625" style="21"/>
    <col min="2561" max="2562" width="3" style="21" customWidth="1"/>
    <col min="2563" max="2563" width="20.28515625" style="21" customWidth="1"/>
    <col min="2564" max="2566" width="14.42578125" style="21" customWidth="1"/>
    <col min="2567" max="2567" width="10.85546875" style="21" customWidth="1"/>
    <col min="2568" max="2571" width="14.42578125" style="21" customWidth="1"/>
    <col min="2572" max="2573" width="20" style="21" customWidth="1"/>
    <col min="2574" max="2816" width="9.140625" style="21"/>
    <col min="2817" max="2818" width="3" style="21" customWidth="1"/>
    <col min="2819" max="2819" width="20.28515625" style="21" customWidth="1"/>
    <col min="2820" max="2822" width="14.42578125" style="21" customWidth="1"/>
    <col min="2823" max="2823" width="10.85546875" style="21" customWidth="1"/>
    <col min="2824" max="2827" width="14.42578125" style="21" customWidth="1"/>
    <col min="2828" max="2829" width="20" style="21" customWidth="1"/>
    <col min="2830" max="3072" width="9.140625" style="21"/>
    <col min="3073" max="3074" width="3" style="21" customWidth="1"/>
    <col min="3075" max="3075" width="20.28515625" style="21" customWidth="1"/>
    <col min="3076" max="3078" width="14.42578125" style="21" customWidth="1"/>
    <col min="3079" max="3079" width="10.85546875" style="21" customWidth="1"/>
    <col min="3080" max="3083" width="14.42578125" style="21" customWidth="1"/>
    <col min="3084" max="3085" width="20" style="21" customWidth="1"/>
    <col min="3086" max="3328" width="9.140625" style="21"/>
    <col min="3329" max="3330" width="3" style="21" customWidth="1"/>
    <col min="3331" max="3331" width="20.28515625" style="21" customWidth="1"/>
    <col min="3332" max="3334" width="14.42578125" style="21" customWidth="1"/>
    <col min="3335" max="3335" width="10.85546875" style="21" customWidth="1"/>
    <col min="3336" max="3339" width="14.42578125" style="21" customWidth="1"/>
    <col min="3340" max="3341" width="20" style="21" customWidth="1"/>
    <col min="3342" max="3584" width="9.140625" style="21"/>
    <col min="3585" max="3586" width="3" style="21" customWidth="1"/>
    <col min="3587" max="3587" width="20.28515625" style="21" customWidth="1"/>
    <col min="3588" max="3590" width="14.42578125" style="21" customWidth="1"/>
    <col min="3591" max="3591" width="10.85546875" style="21" customWidth="1"/>
    <col min="3592" max="3595" width="14.42578125" style="21" customWidth="1"/>
    <col min="3596" max="3597" width="20" style="21" customWidth="1"/>
    <col min="3598" max="3840" width="9.140625" style="21"/>
    <col min="3841" max="3842" width="3" style="21" customWidth="1"/>
    <col min="3843" max="3843" width="20.28515625" style="21" customWidth="1"/>
    <col min="3844" max="3846" width="14.42578125" style="21" customWidth="1"/>
    <col min="3847" max="3847" width="10.85546875" style="21" customWidth="1"/>
    <col min="3848" max="3851" width="14.42578125" style="21" customWidth="1"/>
    <col min="3852" max="3853" width="20" style="21" customWidth="1"/>
    <col min="3854" max="4096" width="9.140625" style="21"/>
    <col min="4097" max="4098" width="3" style="21" customWidth="1"/>
    <col min="4099" max="4099" width="20.28515625" style="21" customWidth="1"/>
    <col min="4100" max="4102" width="14.42578125" style="21" customWidth="1"/>
    <col min="4103" max="4103" width="10.85546875" style="21" customWidth="1"/>
    <col min="4104" max="4107" width="14.42578125" style="21" customWidth="1"/>
    <col min="4108" max="4109" width="20" style="21" customWidth="1"/>
    <col min="4110" max="4352" width="9.140625" style="21"/>
    <col min="4353" max="4354" width="3" style="21" customWidth="1"/>
    <col min="4355" max="4355" width="20.28515625" style="21" customWidth="1"/>
    <col min="4356" max="4358" width="14.42578125" style="21" customWidth="1"/>
    <col min="4359" max="4359" width="10.85546875" style="21" customWidth="1"/>
    <col min="4360" max="4363" width="14.42578125" style="21" customWidth="1"/>
    <col min="4364" max="4365" width="20" style="21" customWidth="1"/>
    <col min="4366" max="4608" width="9.140625" style="21"/>
    <col min="4609" max="4610" width="3" style="21" customWidth="1"/>
    <col min="4611" max="4611" width="20.28515625" style="21" customWidth="1"/>
    <col min="4612" max="4614" width="14.42578125" style="21" customWidth="1"/>
    <col min="4615" max="4615" width="10.85546875" style="21" customWidth="1"/>
    <col min="4616" max="4619" width="14.42578125" style="21" customWidth="1"/>
    <col min="4620" max="4621" width="20" style="21" customWidth="1"/>
    <col min="4622" max="4864" width="9.140625" style="21"/>
    <col min="4865" max="4866" width="3" style="21" customWidth="1"/>
    <col min="4867" max="4867" width="20.28515625" style="21" customWidth="1"/>
    <col min="4868" max="4870" width="14.42578125" style="21" customWidth="1"/>
    <col min="4871" max="4871" width="10.85546875" style="21" customWidth="1"/>
    <col min="4872" max="4875" width="14.42578125" style="21" customWidth="1"/>
    <col min="4876" max="4877" width="20" style="21" customWidth="1"/>
    <col min="4878" max="5120" width="9.140625" style="21"/>
    <col min="5121" max="5122" width="3" style="21" customWidth="1"/>
    <col min="5123" max="5123" width="20.28515625" style="21" customWidth="1"/>
    <col min="5124" max="5126" width="14.42578125" style="21" customWidth="1"/>
    <col min="5127" max="5127" width="10.85546875" style="21" customWidth="1"/>
    <col min="5128" max="5131" width="14.42578125" style="21" customWidth="1"/>
    <col min="5132" max="5133" width="20" style="21" customWidth="1"/>
    <col min="5134" max="5376" width="9.140625" style="21"/>
    <col min="5377" max="5378" width="3" style="21" customWidth="1"/>
    <col min="5379" max="5379" width="20.28515625" style="21" customWidth="1"/>
    <col min="5380" max="5382" width="14.42578125" style="21" customWidth="1"/>
    <col min="5383" max="5383" width="10.85546875" style="21" customWidth="1"/>
    <col min="5384" max="5387" width="14.42578125" style="21" customWidth="1"/>
    <col min="5388" max="5389" width="20" style="21" customWidth="1"/>
    <col min="5390" max="5632" width="9.140625" style="21"/>
    <col min="5633" max="5634" width="3" style="21" customWidth="1"/>
    <col min="5635" max="5635" width="20.28515625" style="21" customWidth="1"/>
    <col min="5636" max="5638" width="14.42578125" style="21" customWidth="1"/>
    <col min="5639" max="5639" width="10.85546875" style="21" customWidth="1"/>
    <col min="5640" max="5643" width="14.42578125" style="21" customWidth="1"/>
    <col min="5644" max="5645" width="20" style="21" customWidth="1"/>
    <col min="5646" max="5888" width="9.140625" style="21"/>
    <col min="5889" max="5890" width="3" style="21" customWidth="1"/>
    <col min="5891" max="5891" width="20.28515625" style="21" customWidth="1"/>
    <col min="5892" max="5894" width="14.42578125" style="21" customWidth="1"/>
    <col min="5895" max="5895" width="10.85546875" style="21" customWidth="1"/>
    <col min="5896" max="5899" width="14.42578125" style="21" customWidth="1"/>
    <col min="5900" max="5901" width="20" style="21" customWidth="1"/>
    <col min="5902" max="6144" width="9.140625" style="21"/>
    <col min="6145" max="6146" width="3" style="21" customWidth="1"/>
    <col min="6147" max="6147" width="20.28515625" style="21" customWidth="1"/>
    <col min="6148" max="6150" width="14.42578125" style="21" customWidth="1"/>
    <col min="6151" max="6151" width="10.85546875" style="21" customWidth="1"/>
    <col min="6152" max="6155" width="14.42578125" style="21" customWidth="1"/>
    <col min="6156" max="6157" width="20" style="21" customWidth="1"/>
    <col min="6158" max="6400" width="9.140625" style="21"/>
    <col min="6401" max="6402" width="3" style="21" customWidth="1"/>
    <col min="6403" max="6403" width="20.28515625" style="21" customWidth="1"/>
    <col min="6404" max="6406" width="14.42578125" style="21" customWidth="1"/>
    <col min="6407" max="6407" width="10.85546875" style="21" customWidth="1"/>
    <col min="6408" max="6411" width="14.42578125" style="21" customWidth="1"/>
    <col min="6412" max="6413" width="20" style="21" customWidth="1"/>
    <col min="6414" max="6656" width="9.140625" style="21"/>
    <col min="6657" max="6658" width="3" style="21" customWidth="1"/>
    <col min="6659" max="6659" width="20.28515625" style="21" customWidth="1"/>
    <col min="6660" max="6662" width="14.42578125" style="21" customWidth="1"/>
    <col min="6663" max="6663" width="10.85546875" style="21" customWidth="1"/>
    <col min="6664" max="6667" width="14.42578125" style="21" customWidth="1"/>
    <col min="6668" max="6669" width="20" style="21" customWidth="1"/>
    <col min="6670" max="6912" width="9.140625" style="21"/>
    <col min="6913" max="6914" width="3" style="21" customWidth="1"/>
    <col min="6915" max="6915" width="20.28515625" style="21" customWidth="1"/>
    <col min="6916" max="6918" width="14.42578125" style="21" customWidth="1"/>
    <col min="6919" max="6919" width="10.85546875" style="21" customWidth="1"/>
    <col min="6920" max="6923" width="14.42578125" style="21" customWidth="1"/>
    <col min="6924" max="6925" width="20" style="21" customWidth="1"/>
    <col min="6926" max="7168" width="9.140625" style="21"/>
    <col min="7169" max="7170" width="3" style="21" customWidth="1"/>
    <col min="7171" max="7171" width="20.28515625" style="21" customWidth="1"/>
    <col min="7172" max="7174" width="14.42578125" style="21" customWidth="1"/>
    <col min="7175" max="7175" width="10.85546875" style="21" customWidth="1"/>
    <col min="7176" max="7179" width="14.42578125" style="21" customWidth="1"/>
    <col min="7180" max="7181" width="20" style="21" customWidth="1"/>
    <col min="7182" max="7424" width="9.140625" style="21"/>
    <col min="7425" max="7426" width="3" style="21" customWidth="1"/>
    <col min="7427" max="7427" width="20.28515625" style="21" customWidth="1"/>
    <col min="7428" max="7430" width="14.42578125" style="21" customWidth="1"/>
    <col min="7431" max="7431" width="10.85546875" style="21" customWidth="1"/>
    <col min="7432" max="7435" width="14.42578125" style="21" customWidth="1"/>
    <col min="7436" max="7437" width="20" style="21" customWidth="1"/>
    <col min="7438" max="7680" width="9.140625" style="21"/>
    <col min="7681" max="7682" width="3" style="21" customWidth="1"/>
    <col min="7683" max="7683" width="20.28515625" style="21" customWidth="1"/>
    <col min="7684" max="7686" width="14.42578125" style="21" customWidth="1"/>
    <col min="7687" max="7687" width="10.85546875" style="21" customWidth="1"/>
    <col min="7688" max="7691" width="14.42578125" style="21" customWidth="1"/>
    <col min="7692" max="7693" width="20" style="21" customWidth="1"/>
    <col min="7694" max="7936" width="9.140625" style="21"/>
    <col min="7937" max="7938" width="3" style="21" customWidth="1"/>
    <col min="7939" max="7939" width="20.28515625" style="21" customWidth="1"/>
    <col min="7940" max="7942" width="14.42578125" style="21" customWidth="1"/>
    <col min="7943" max="7943" width="10.85546875" style="21" customWidth="1"/>
    <col min="7944" max="7947" width="14.42578125" style="21" customWidth="1"/>
    <col min="7948" max="7949" width="20" style="21" customWidth="1"/>
    <col min="7950" max="8192" width="9.140625" style="21"/>
    <col min="8193" max="8194" width="3" style="21" customWidth="1"/>
    <col min="8195" max="8195" width="20.28515625" style="21" customWidth="1"/>
    <col min="8196" max="8198" width="14.42578125" style="21" customWidth="1"/>
    <col min="8199" max="8199" width="10.85546875" style="21" customWidth="1"/>
    <col min="8200" max="8203" width="14.42578125" style="21" customWidth="1"/>
    <col min="8204" max="8205" width="20" style="21" customWidth="1"/>
    <col min="8206" max="8448" width="9.140625" style="21"/>
    <col min="8449" max="8450" width="3" style="21" customWidth="1"/>
    <col min="8451" max="8451" width="20.28515625" style="21" customWidth="1"/>
    <col min="8452" max="8454" width="14.42578125" style="21" customWidth="1"/>
    <col min="8455" max="8455" width="10.85546875" style="21" customWidth="1"/>
    <col min="8456" max="8459" width="14.42578125" style="21" customWidth="1"/>
    <col min="8460" max="8461" width="20" style="21" customWidth="1"/>
    <col min="8462" max="8704" width="9.140625" style="21"/>
    <col min="8705" max="8706" width="3" style="21" customWidth="1"/>
    <col min="8707" max="8707" width="20.28515625" style="21" customWidth="1"/>
    <col min="8708" max="8710" width="14.42578125" style="21" customWidth="1"/>
    <col min="8711" max="8711" width="10.85546875" style="21" customWidth="1"/>
    <col min="8712" max="8715" width="14.42578125" style="21" customWidth="1"/>
    <col min="8716" max="8717" width="20" style="21" customWidth="1"/>
    <col min="8718" max="8960" width="9.140625" style="21"/>
    <col min="8961" max="8962" width="3" style="21" customWidth="1"/>
    <col min="8963" max="8963" width="20.28515625" style="21" customWidth="1"/>
    <col min="8964" max="8966" width="14.42578125" style="21" customWidth="1"/>
    <col min="8967" max="8967" width="10.85546875" style="21" customWidth="1"/>
    <col min="8968" max="8971" width="14.42578125" style="21" customWidth="1"/>
    <col min="8972" max="8973" width="20" style="21" customWidth="1"/>
    <col min="8974" max="9216" width="9.140625" style="21"/>
    <col min="9217" max="9218" width="3" style="21" customWidth="1"/>
    <col min="9219" max="9219" width="20.28515625" style="21" customWidth="1"/>
    <col min="9220" max="9222" width="14.42578125" style="21" customWidth="1"/>
    <col min="9223" max="9223" width="10.85546875" style="21" customWidth="1"/>
    <col min="9224" max="9227" width="14.42578125" style="21" customWidth="1"/>
    <col min="9228" max="9229" width="20" style="21" customWidth="1"/>
    <col min="9230" max="9472" width="9.140625" style="21"/>
    <col min="9473" max="9474" width="3" style="21" customWidth="1"/>
    <col min="9475" max="9475" width="20.28515625" style="21" customWidth="1"/>
    <col min="9476" max="9478" width="14.42578125" style="21" customWidth="1"/>
    <col min="9479" max="9479" width="10.85546875" style="21" customWidth="1"/>
    <col min="9480" max="9483" width="14.42578125" style="21" customWidth="1"/>
    <col min="9484" max="9485" width="20" style="21" customWidth="1"/>
    <col min="9486" max="9728" width="9.140625" style="21"/>
    <col min="9729" max="9730" width="3" style="21" customWidth="1"/>
    <col min="9731" max="9731" width="20.28515625" style="21" customWidth="1"/>
    <col min="9732" max="9734" width="14.42578125" style="21" customWidth="1"/>
    <col min="9735" max="9735" width="10.85546875" style="21" customWidth="1"/>
    <col min="9736" max="9739" width="14.42578125" style="21" customWidth="1"/>
    <col min="9740" max="9741" width="20" style="21" customWidth="1"/>
    <col min="9742" max="9984" width="9.140625" style="21"/>
    <col min="9985" max="9986" width="3" style="21" customWidth="1"/>
    <col min="9987" max="9987" width="20.28515625" style="21" customWidth="1"/>
    <col min="9988" max="9990" width="14.42578125" style="21" customWidth="1"/>
    <col min="9991" max="9991" width="10.85546875" style="21" customWidth="1"/>
    <col min="9992" max="9995" width="14.42578125" style="21" customWidth="1"/>
    <col min="9996" max="9997" width="20" style="21" customWidth="1"/>
    <col min="9998" max="10240" width="9.140625" style="21"/>
    <col min="10241" max="10242" width="3" style="21" customWidth="1"/>
    <col min="10243" max="10243" width="20.28515625" style="21" customWidth="1"/>
    <col min="10244" max="10246" width="14.42578125" style="21" customWidth="1"/>
    <col min="10247" max="10247" width="10.85546875" style="21" customWidth="1"/>
    <col min="10248" max="10251" width="14.42578125" style="21" customWidth="1"/>
    <col min="10252" max="10253" width="20" style="21" customWidth="1"/>
    <col min="10254" max="10496" width="9.140625" style="21"/>
    <col min="10497" max="10498" width="3" style="21" customWidth="1"/>
    <col min="10499" max="10499" width="20.28515625" style="21" customWidth="1"/>
    <col min="10500" max="10502" width="14.42578125" style="21" customWidth="1"/>
    <col min="10503" max="10503" width="10.85546875" style="21" customWidth="1"/>
    <col min="10504" max="10507" width="14.42578125" style="21" customWidth="1"/>
    <col min="10508" max="10509" width="20" style="21" customWidth="1"/>
    <col min="10510" max="10752" width="9.140625" style="21"/>
    <col min="10753" max="10754" width="3" style="21" customWidth="1"/>
    <col min="10755" max="10755" width="20.28515625" style="21" customWidth="1"/>
    <col min="10756" max="10758" width="14.42578125" style="21" customWidth="1"/>
    <col min="10759" max="10759" width="10.85546875" style="21" customWidth="1"/>
    <col min="10760" max="10763" width="14.42578125" style="21" customWidth="1"/>
    <col min="10764" max="10765" width="20" style="21" customWidth="1"/>
    <col min="10766" max="11008" width="9.140625" style="21"/>
    <col min="11009" max="11010" width="3" style="21" customWidth="1"/>
    <col min="11011" max="11011" width="20.28515625" style="21" customWidth="1"/>
    <col min="11012" max="11014" width="14.42578125" style="21" customWidth="1"/>
    <col min="11015" max="11015" width="10.85546875" style="21" customWidth="1"/>
    <col min="11016" max="11019" width="14.42578125" style="21" customWidth="1"/>
    <col min="11020" max="11021" width="20" style="21" customWidth="1"/>
    <col min="11022" max="11264" width="9.140625" style="21"/>
    <col min="11265" max="11266" width="3" style="21" customWidth="1"/>
    <col min="11267" max="11267" width="20.28515625" style="21" customWidth="1"/>
    <col min="11268" max="11270" width="14.42578125" style="21" customWidth="1"/>
    <col min="11271" max="11271" width="10.85546875" style="21" customWidth="1"/>
    <col min="11272" max="11275" width="14.42578125" style="21" customWidth="1"/>
    <col min="11276" max="11277" width="20" style="21" customWidth="1"/>
    <col min="11278" max="11520" width="9.140625" style="21"/>
    <col min="11521" max="11522" width="3" style="21" customWidth="1"/>
    <col min="11523" max="11523" width="20.28515625" style="21" customWidth="1"/>
    <col min="11524" max="11526" width="14.42578125" style="21" customWidth="1"/>
    <col min="11527" max="11527" width="10.85546875" style="21" customWidth="1"/>
    <col min="11528" max="11531" width="14.42578125" style="21" customWidth="1"/>
    <col min="11532" max="11533" width="20" style="21" customWidth="1"/>
    <col min="11534" max="11776" width="9.140625" style="21"/>
    <col min="11777" max="11778" width="3" style="21" customWidth="1"/>
    <col min="11779" max="11779" width="20.28515625" style="21" customWidth="1"/>
    <col min="11780" max="11782" width="14.42578125" style="21" customWidth="1"/>
    <col min="11783" max="11783" width="10.85546875" style="21" customWidth="1"/>
    <col min="11784" max="11787" width="14.42578125" style="21" customWidth="1"/>
    <col min="11788" max="11789" width="20" style="21" customWidth="1"/>
    <col min="11790" max="12032" width="9.140625" style="21"/>
    <col min="12033" max="12034" width="3" style="21" customWidth="1"/>
    <col min="12035" max="12035" width="20.28515625" style="21" customWidth="1"/>
    <col min="12036" max="12038" width="14.42578125" style="21" customWidth="1"/>
    <col min="12039" max="12039" width="10.85546875" style="21" customWidth="1"/>
    <col min="12040" max="12043" width="14.42578125" style="21" customWidth="1"/>
    <col min="12044" max="12045" width="20" style="21" customWidth="1"/>
    <col min="12046" max="12288" width="9.140625" style="21"/>
    <col min="12289" max="12290" width="3" style="21" customWidth="1"/>
    <col min="12291" max="12291" width="20.28515625" style="21" customWidth="1"/>
    <col min="12292" max="12294" width="14.42578125" style="21" customWidth="1"/>
    <col min="12295" max="12295" width="10.85546875" style="21" customWidth="1"/>
    <col min="12296" max="12299" width="14.42578125" style="21" customWidth="1"/>
    <col min="12300" max="12301" width="20" style="21" customWidth="1"/>
    <col min="12302" max="12544" width="9.140625" style="21"/>
    <col min="12545" max="12546" width="3" style="21" customWidth="1"/>
    <col min="12547" max="12547" width="20.28515625" style="21" customWidth="1"/>
    <col min="12548" max="12550" width="14.42578125" style="21" customWidth="1"/>
    <col min="12551" max="12551" width="10.85546875" style="21" customWidth="1"/>
    <col min="12552" max="12555" width="14.42578125" style="21" customWidth="1"/>
    <col min="12556" max="12557" width="20" style="21" customWidth="1"/>
    <col min="12558" max="12800" width="9.140625" style="21"/>
    <col min="12801" max="12802" width="3" style="21" customWidth="1"/>
    <col min="12803" max="12803" width="20.28515625" style="21" customWidth="1"/>
    <col min="12804" max="12806" width="14.42578125" style="21" customWidth="1"/>
    <col min="12807" max="12807" width="10.85546875" style="21" customWidth="1"/>
    <col min="12808" max="12811" width="14.42578125" style="21" customWidth="1"/>
    <col min="12812" max="12813" width="20" style="21" customWidth="1"/>
    <col min="12814" max="13056" width="9.140625" style="21"/>
    <col min="13057" max="13058" width="3" style="21" customWidth="1"/>
    <col min="13059" max="13059" width="20.28515625" style="21" customWidth="1"/>
    <col min="13060" max="13062" width="14.42578125" style="21" customWidth="1"/>
    <col min="13063" max="13063" width="10.85546875" style="21" customWidth="1"/>
    <col min="13064" max="13067" width="14.42578125" style="21" customWidth="1"/>
    <col min="13068" max="13069" width="20" style="21" customWidth="1"/>
    <col min="13070" max="13312" width="9.140625" style="21"/>
    <col min="13313" max="13314" width="3" style="21" customWidth="1"/>
    <col min="13315" max="13315" width="20.28515625" style="21" customWidth="1"/>
    <col min="13316" max="13318" width="14.42578125" style="21" customWidth="1"/>
    <col min="13319" max="13319" width="10.85546875" style="21" customWidth="1"/>
    <col min="13320" max="13323" width="14.42578125" style="21" customWidth="1"/>
    <col min="13324" max="13325" width="20" style="21" customWidth="1"/>
    <col min="13326" max="13568" width="9.140625" style="21"/>
    <col min="13569" max="13570" width="3" style="21" customWidth="1"/>
    <col min="13571" max="13571" width="20.28515625" style="21" customWidth="1"/>
    <col min="13572" max="13574" width="14.42578125" style="21" customWidth="1"/>
    <col min="13575" max="13575" width="10.85546875" style="21" customWidth="1"/>
    <col min="13576" max="13579" width="14.42578125" style="21" customWidth="1"/>
    <col min="13580" max="13581" width="20" style="21" customWidth="1"/>
    <col min="13582" max="13824" width="9.140625" style="21"/>
    <col min="13825" max="13826" width="3" style="21" customWidth="1"/>
    <col min="13827" max="13827" width="20.28515625" style="21" customWidth="1"/>
    <col min="13828" max="13830" width="14.42578125" style="21" customWidth="1"/>
    <col min="13831" max="13831" width="10.85546875" style="21" customWidth="1"/>
    <col min="13832" max="13835" width="14.42578125" style="21" customWidth="1"/>
    <col min="13836" max="13837" width="20" style="21" customWidth="1"/>
    <col min="13838" max="14080" width="9.140625" style="21"/>
    <col min="14081" max="14082" width="3" style="21" customWidth="1"/>
    <col min="14083" max="14083" width="20.28515625" style="21" customWidth="1"/>
    <col min="14084" max="14086" width="14.42578125" style="21" customWidth="1"/>
    <col min="14087" max="14087" width="10.85546875" style="21" customWidth="1"/>
    <col min="14088" max="14091" width="14.42578125" style="21" customWidth="1"/>
    <col min="14092" max="14093" width="20" style="21" customWidth="1"/>
    <col min="14094" max="14336" width="9.140625" style="21"/>
    <col min="14337" max="14338" width="3" style="21" customWidth="1"/>
    <col min="14339" max="14339" width="20.28515625" style="21" customWidth="1"/>
    <col min="14340" max="14342" width="14.42578125" style="21" customWidth="1"/>
    <col min="14343" max="14343" width="10.85546875" style="21" customWidth="1"/>
    <col min="14344" max="14347" width="14.42578125" style="21" customWidth="1"/>
    <col min="14348" max="14349" width="20" style="21" customWidth="1"/>
    <col min="14350" max="14592" width="9.140625" style="21"/>
    <col min="14593" max="14594" width="3" style="21" customWidth="1"/>
    <col min="14595" max="14595" width="20.28515625" style="21" customWidth="1"/>
    <col min="14596" max="14598" width="14.42578125" style="21" customWidth="1"/>
    <col min="14599" max="14599" width="10.85546875" style="21" customWidth="1"/>
    <col min="14600" max="14603" width="14.42578125" style="21" customWidth="1"/>
    <col min="14604" max="14605" width="20" style="21" customWidth="1"/>
    <col min="14606" max="14848" width="9.140625" style="21"/>
    <col min="14849" max="14850" width="3" style="21" customWidth="1"/>
    <col min="14851" max="14851" width="20.28515625" style="21" customWidth="1"/>
    <col min="14852" max="14854" width="14.42578125" style="21" customWidth="1"/>
    <col min="14855" max="14855" width="10.85546875" style="21" customWidth="1"/>
    <col min="14856" max="14859" width="14.42578125" style="21" customWidth="1"/>
    <col min="14860" max="14861" width="20" style="21" customWidth="1"/>
    <col min="14862" max="15104" width="9.140625" style="21"/>
    <col min="15105" max="15106" width="3" style="21" customWidth="1"/>
    <col min="15107" max="15107" width="20.28515625" style="21" customWidth="1"/>
    <col min="15108" max="15110" width="14.42578125" style="21" customWidth="1"/>
    <col min="15111" max="15111" width="10.85546875" style="21" customWidth="1"/>
    <col min="15112" max="15115" width="14.42578125" style="21" customWidth="1"/>
    <col min="15116" max="15117" width="20" style="21" customWidth="1"/>
    <col min="15118" max="15360" width="9.140625" style="21"/>
    <col min="15361" max="15362" width="3" style="21" customWidth="1"/>
    <col min="15363" max="15363" width="20.28515625" style="21" customWidth="1"/>
    <col min="15364" max="15366" width="14.42578125" style="21" customWidth="1"/>
    <col min="15367" max="15367" width="10.85546875" style="21" customWidth="1"/>
    <col min="15368" max="15371" width="14.42578125" style="21" customWidth="1"/>
    <col min="15372" max="15373" width="20" style="21" customWidth="1"/>
    <col min="15374" max="15616" width="9.140625" style="21"/>
    <col min="15617" max="15618" width="3" style="21" customWidth="1"/>
    <col min="15619" max="15619" width="20.28515625" style="21" customWidth="1"/>
    <col min="15620" max="15622" width="14.42578125" style="21" customWidth="1"/>
    <col min="15623" max="15623" width="10.85546875" style="21" customWidth="1"/>
    <col min="15624" max="15627" width="14.42578125" style="21" customWidth="1"/>
    <col min="15628" max="15629" width="20" style="21" customWidth="1"/>
    <col min="15630" max="15872" width="9.140625" style="21"/>
    <col min="15873" max="15874" width="3" style="21" customWidth="1"/>
    <col min="15875" max="15875" width="20.28515625" style="21" customWidth="1"/>
    <col min="15876" max="15878" width="14.42578125" style="21" customWidth="1"/>
    <col min="15879" max="15879" width="10.85546875" style="21" customWidth="1"/>
    <col min="15880" max="15883" width="14.42578125" style="21" customWidth="1"/>
    <col min="15884" max="15885" width="20" style="21" customWidth="1"/>
    <col min="15886" max="16128" width="9.140625" style="21"/>
    <col min="16129" max="16130" width="3" style="21" customWidth="1"/>
    <col min="16131" max="16131" width="20.28515625" style="21" customWidth="1"/>
    <col min="16132" max="16134" width="14.42578125" style="21" customWidth="1"/>
    <col min="16135" max="16135" width="10.85546875" style="21" customWidth="1"/>
    <col min="16136" max="16139" width="14.42578125" style="21" customWidth="1"/>
    <col min="16140" max="16141" width="20" style="21" customWidth="1"/>
    <col min="16142" max="16384" width="9.140625" style="21"/>
  </cols>
  <sheetData>
    <row r="1" spans="1:16" ht="15.75" thickBot="1" x14ac:dyDescent="0.3">
      <c r="A1" s="18"/>
      <c r="B1" s="18"/>
      <c r="C1" s="18"/>
      <c r="D1" s="115" t="s">
        <v>124</v>
      </c>
      <c r="E1" s="116"/>
      <c r="F1" s="116"/>
      <c r="G1" s="116"/>
      <c r="H1" s="116"/>
      <c r="I1" s="117"/>
      <c r="J1" s="118" t="s">
        <v>125</v>
      </c>
      <c r="K1" s="119"/>
      <c r="L1" s="120"/>
      <c r="M1" s="121"/>
      <c r="N1" s="20" t="s">
        <v>185</v>
      </c>
      <c r="O1" s="20">
        <v>6</v>
      </c>
    </row>
    <row r="2" spans="1:16" x14ac:dyDescent="0.25">
      <c r="A2" s="22"/>
      <c r="B2" s="22"/>
      <c r="C2" s="22"/>
      <c r="D2" s="122" t="s">
        <v>181</v>
      </c>
      <c r="E2" s="123"/>
      <c r="F2" s="124" t="s">
        <v>182</v>
      </c>
      <c r="G2" s="125"/>
      <c r="H2" s="23" t="s">
        <v>126</v>
      </c>
      <c r="I2" s="24" t="s">
        <v>126</v>
      </c>
      <c r="J2" s="25" t="s">
        <v>183</v>
      </c>
      <c r="K2" s="26" t="s">
        <v>184</v>
      </c>
      <c r="L2" s="25" t="s">
        <v>127</v>
      </c>
      <c r="M2" s="24" t="s">
        <v>127</v>
      </c>
    </row>
    <row r="3" spans="1:16" s="35" customFormat="1" ht="15.75" thickBot="1" x14ac:dyDescent="0.3">
      <c r="A3" s="27"/>
      <c r="B3" s="27"/>
      <c r="C3" s="27"/>
      <c r="D3" s="28" t="s">
        <v>186</v>
      </c>
      <c r="E3" s="29" t="s">
        <v>187</v>
      </c>
      <c r="F3" s="28" t="s">
        <v>186</v>
      </c>
      <c r="G3" s="29" t="s">
        <v>187</v>
      </c>
      <c r="H3" s="30" t="s">
        <v>128</v>
      </c>
      <c r="I3" s="31" t="s">
        <v>129</v>
      </c>
      <c r="J3" s="32" t="s">
        <v>125</v>
      </c>
      <c r="K3" s="33" t="s">
        <v>125</v>
      </c>
      <c r="L3" s="32" t="s">
        <v>128</v>
      </c>
      <c r="M3" s="31" t="s">
        <v>129</v>
      </c>
      <c r="N3" s="34"/>
      <c r="O3" s="34"/>
      <c r="P3" s="34"/>
    </row>
    <row r="4" spans="1:16" x14ac:dyDescent="0.25">
      <c r="A4" s="36" t="s">
        <v>130</v>
      </c>
      <c r="B4" s="37"/>
      <c r="C4" s="37"/>
      <c r="D4" s="38"/>
      <c r="E4" s="40"/>
      <c r="F4" s="107"/>
      <c r="G4" s="40"/>
      <c r="H4" s="41"/>
      <c r="I4" s="42"/>
      <c r="J4" s="43"/>
      <c r="K4" s="44"/>
      <c r="L4" s="100"/>
      <c r="M4" s="42"/>
    </row>
    <row r="5" spans="1:16" x14ac:dyDescent="0.25">
      <c r="A5" s="45"/>
      <c r="B5" s="46" t="s">
        <v>131</v>
      </c>
      <c r="C5" s="46"/>
      <c r="D5" s="47"/>
      <c r="E5" s="39"/>
      <c r="F5" s="106"/>
      <c r="G5" s="39"/>
      <c r="H5" s="48"/>
      <c r="I5" s="49"/>
      <c r="J5" s="50"/>
      <c r="K5" s="51"/>
      <c r="L5" s="99"/>
      <c r="M5" s="49"/>
    </row>
    <row r="6" spans="1:16" x14ac:dyDescent="0.25">
      <c r="A6" s="45"/>
      <c r="B6" s="46"/>
      <c r="C6" s="52" t="s">
        <v>132</v>
      </c>
      <c r="D6" s="53">
        <v>30</v>
      </c>
      <c r="E6" s="54">
        <v>665</v>
      </c>
      <c r="F6" s="105">
        <v>4258</v>
      </c>
      <c r="G6" s="54">
        <v>10595</v>
      </c>
      <c r="H6" s="55">
        <f>F6-G6</f>
        <v>-6337</v>
      </c>
      <c r="I6" s="49">
        <f>IF(ISERROR(H6/G6),"-",(H6/G6))</f>
        <v>-0.59811231713072199</v>
      </c>
      <c r="J6" s="56">
        <v>15200</v>
      </c>
      <c r="K6" s="54">
        <f>J6/12*$O$1</f>
        <v>7600</v>
      </c>
      <c r="L6" s="99">
        <f t="shared" ref="L6:L13" si="0">F6-K6</f>
        <v>-3342</v>
      </c>
      <c r="M6" s="49">
        <f>IF(ISERROR(L6/K6),"-",L6/K6)</f>
        <v>-0.43973684210526315</v>
      </c>
      <c r="N6" s="57"/>
      <c r="O6" s="57"/>
    </row>
    <row r="7" spans="1:16" x14ac:dyDescent="0.25">
      <c r="A7" s="45"/>
      <c r="B7" s="46"/>
      <c r="C7" s="52" t="s">
        <v>133</v>
      </c>
      <c r="D7" s="53">
        <v>7525</v>
      </c>
      <c r="E7" s="54">
        <v>17082</v>
      </c>
      <c r="F7" s="105">
        <v>57362</v>
      </c>
      <c r="G7" s="54">
        <v>20364</v>
      </c>
      <c r="H7" s="55">
        <f t="shared" ref="H7:I57" si="1">F7-G7</f>
        <v>36998</v>
      </c>
      <c r="I7" s="49">
        <f t="shared" ref="I7:I56" si="2">IF(ISERROR(H7/G7),"-",(H7/G7))</f>
        <v>1.8168336279709292</v>
      </c>
      <c r="J7" s="56">
        <v>127000</v>
      </c>
      <c r="K7" s="54">
        <f t="shared" ref="K7:K13" si="3">J7/12*$O$1</f>
        <v>63500</v>
      </c>
      <c r="L7" s="99">
        <f t="shared" si="0"/>
        <v>-6138</v>
      </c>
      <c r="M7" s="49">
        <f t="shared" ref="M7:M13" si="4">IF(ISERROR(L7/K7),"-",L7/K7)</f>
        <v>-9.6661417322834647E-2</v>
      </c>
      <c r="N7" s="58"/>
      <c r="O7" s="58"/>
    </row>
    <row r="8" spans="1:16" x14ac:dyDescent="0.25">
      <c r="A8" s="45"/>
      <c r="B8" s="46"/>
      <c r="C8" s="52" t="s">
        <v>134</v>
      </c>
      <c r="D8" s="53">
        <v>0</v>
      </c>
      <c r="E8" s="54">
        <v>0</v>
      </c>
      <c r="F8" s="105">
        <v>630</v>
      </c>
      <c r="G8" s="54">
        <v>350</v>
      </c>
      <c r="H8" s="55">
        <f t="shared" si="1"/>
        <v>280</v>
      </c>
      <c r="I8" s="49">
        <f t="shared" si="2"/>
        <v>0.8</v>
      </c>
      <c r="J8" s="56">
        <v>8310</v>
      </c>
      <c r="K8" s="54">
        <f t="shared" si="3"/>
        <v>4155</v>
      </c>
      <c r="L8" s="99">
        <f t="shared" si="0"/>
        <v>-3525</v>
      </c>
      <c r="M8" s="49">
        <f t="shared" si="4"/>
        <v>-0.84837545126353786</v>
      </c>
      <c r="N8" s="58"/>
      <c r="O8" s="58"/>
    </row>
    <row r="9" spans="1:16" x14ac:dyDescent="0.25">
      <c r="A9" s="45"/>
      <c r="B9" s="46"/>
      <c r="C9" s="52" t="s">
        <v>135</v>
      </c>
      <c r="D9" s="53">
        <v>45771</v>
      </c>
      <c r="E9" s="54">
        <v>56766</v>
      </c>
      <c r="F9" s="105">
        <v>321875</v>
      </c>
      <c r="G9" s="54">
        <v>398284</v>
      </c>
      <c r="H9" s="55">
        <f t="shared" si="1"/>
        <v>-76409</v>
      </c>
      <c r="I9" s="49">
        <f t="shared" si="2"/>
        <v>-0.19184551726908436</v>
      </c>
      <c r="J9" s="56">
        <v>587000</v>
      </c>
      <c r="K9" s="54">
        <f t="shared" si="3"/>
        <v>293500</v>
      </c>
      <c r="L9" s="99">
        <f t="shared" si="0"/>
        <v>28375</v>
      </c>
      <c r="M9" s="49">
        <f t="shared" si="4"/>
        <v>9.6678023850085185E-2</v>
      </c>
      <c r="N9" s="58"/>
      <c r="O9" s="58"/>
    </row>
    <row r="10" spans="1:16" x14ac:dyDescent="0.25">
      <c r="A10" s="45"/>
      <c r="B10" s="46"/>
      <c r="C10" s="52" t="s">
        <v>136</v>
      </c>
      <c r="D10" s="53">
        <v>1975</v>
      </c>
      <c r="E10" s="54">
        <v>830</v>
      </c>
      <c r="F10" s="105">
        <v>16955</v>
      </c>
      <c r="G10" s="54">
        <v>11905</v>
      </c>
      <c r="H10" s="55">
        <f t="shared" si="1"/>
        <v>5050</v>
      </c>
      <c r="I10" s="49">
        <f t="shared" si="2"/>
        <v>0.4241915161696766</v>
      </c>
      <c r="J10" s="56">
        <v>114435</v>
      </c>
      <c r="K10" s="54">
        <f t="shared" si="3"/>
        <v>57217.5</v>
      </c>
      <c r="L10" s="99">
        <f t="shared" si="0"/>
        <v>-40262.5</v>
      </c>
      <c r="M10" s="49">
        <f t="shared" si="4"/>
        <v>-0.7036745750862935</v>
      </c>
      <c r="N10" s="58"/>
      <c r="O10" s="58"/>
    </row>
    <row r="11" spans="1:16" x14ac:dyDescent="0.25">
      <c r="A11" s="45"/>
      <c r="B11" s="46"/>
      <c r="C11" s="52" t="s">
        <v>137</v>
      </c>
      <c r="D11" s="53">
        <v>0</v>
      </c>
      <c r="E11" s="54">
        <v>0</v>
      </c>
      <c r="F11" s="105">
        <v>0</v>
      </c>
      <c r="G11" s="54">
        <v>2000</v>
      </c>
      <c r="H11" s="55">
        <f t="shared" si="1"/>
        <v>-2000</v>
      </c>
      <c r="I11" s="49">
        <f t="shared" si="2"/>
        <v>-1</v>
      </c>
      <c r="J11" s="56">
        <v>135000</v>
      </c>
      <c r="K11" s="54">
        <f t="shared" si="3"/>
        <v>67500</v>
      </c>
      <c r="L11" s="99">
        <f t="shared" si="0"/>
        <v>-67500</v>
      </c>
      <c r="M11" s="49">
        <f t="shared" si="4"/>
        <v>-1</v>
      </c>
    </row>
    <row r="12" spans="1:16" x14ac:dyDescent="0.25">
      <c r="A12" s="45"/>
      <c r="B12" s="46"/>
      <c r="C12" s="52" t="s">
        <v>138</v>
      </c>
      <c r="D12" s="53">
        <v>8</v>
      </c>
      <c r="E12" s="54">
        <v>0</v>
      </c>
      <c r="F12" s="105">
        <v>912</v>
      </c>
      <c r="G12" s="54">
        <v>1795</v>
      </c>
      <c r="H12" s="55">
        <f t="shared" si="1"/>
        <v>-883</v>
      </c>
      <c r="I12" s="49">
        <f t="shared" si="2"/>
        <v>-0.49192200557103066</v>
      </c>
      <c r="J12" s="56">
        <v>2800</v>
      </c>
      <c r="K12" s="54">
        <f t="shared" si="3"/>
        <v>1400</v>
      </c>
      <c r="L12" s="99">
        <f t="shared" si="0"/>
        <v>-488</v>
      </c>
      <c r="M12" s="49">
        <f t="shared" si="4"/>
        <v>-0.34857142857142859</v>
      </c>
    </row>
    <row r="13" spans="1:16" x14ac:dyDescent="0.25">
      <c r="A13" s="45"/>
      <c r="B13" s="46"/>
      <c r="C13" s="52" t="s">
        <v>139</v>
      </c>
      <c r="D13" s="53">
        <v>0</v>
      </c>
      <c r="E13" s="54">
        <v>0</v>
      </c>
      <c r="F13" s="106">
        <v>3</v>
      </c>
      <c r="G13" s="59">
        <v>57</v>
      </c>
      <c r="H13" s="55">
        <f t="shared" si="1"/>
        <v>-54</v>
      </c>
      <c r="I13" s="49">
        <f t="shared" si="2"/>
        <v>-0.94736842105263153</v>
      </c>
      <c r="J13" s="50">
        <v>0</v>
      </c>
      <c r="K13" s="54">
        <f t="shared" si="3"/>
        <v>0</v>
      </c>
      <c r="L13" s="99">
        <f t="shared" si="0"/>
        <v>3</v>
      </c>
      <c r="M13" s="49" t="str">
        <f t="shared" si="4"/>
        <v>-</v>
      </c>
    </row>
    <row r="14" spans="1:16" x14ac:dyDescent="0.25">
      <c r="A14" s="60"/>
      <c r="B14" s="61"/>
      <c r="C14" s="62"/>
      <c r="D14" s="63"/>
      <c r="E14" s="64"/>
      <c r="F14" s="108"/>
      <c r="G14" s="64"/>
      <c r="H14" s="65"/>
      <c r="I14" s="66"/>
      <c r="J14" s="67"/>
      <c r="K14" s="64"/>
      <c r="L14" s="101"/>
      <c r="M14" s="66"/>
    </row>
    <row r="15" spans="1:16" x14ac:dyDescent="0.25">
      <c r="A15" s="60"/>
      <c r="B15" s="68" t="s">
        <v>140</v>
      </c>
      <c r="C15" s="68"/>
      <c r="D15" s="69">
        <f>SUM(D6:D14)</f>
        <v>55309</v>
      </c>
      <c r="E15" s="70">
        <f>SUM(E6:E14)</f>
        <v>75343</v>
      </c>
      <c r="F15" s="103">
        <f>SUM(F6:F14)</f>
        <v>401995</v>
      </c>
      <c r="G15" s="70">
        <f>SUM(G6:G14)</f>
        <v>445350</v>
      </c>
      <c r="H15" s="71">
        <f t="shared" si="1"/>
        <v>-43355</v>
      </c>
      <c r="I15" s="72">
        <f t="shared" si="2"/>
        <v>-9.7350398562928028E-2</v>
      </c>
      <c r="J15" s="73">
        <f>SUM(J6:J14)</f>
        <v>989745</v>
      </c>
      <c r="K15" s="77">
        <f>J15/12*$O$1</f>
        <v>494872.5</v>
      </c>
      <c r="L15" s="102">
        <f>F15-K15</f>
        <v>-92877.5</v>
      </c>
      <c r="M15" s="72">
        <f>IF(ISERROR(L15/K15),"-",L15/K15)</f>
        <v>-0.1876796548605954</v>
      </c>
    </row>
    <row r="16" spans="1:16" x14ac:dyDescent="0.25">
      <c r="A16" s="45"/>
      <c r="B16" s="46" t="s">
        <v>71</v>
      </c>
      <c r="C16" s="46"/>
      <c r="D16" s="47"/>
      <c r="E16" s="59"/>
      <c r="F16" s="106"/>
      <c r="G16" s="59"/>
      <c r="H16" s="55"/>
      <c r="I16" s="49"/>
      <c r="J16" s="50"/>
      <c r="K16" s="59"/>
      <c r="L16" s="99"/>
      <c r="M16" s="49"/>
    </row>
    <row r="17" spans="1:14" x14ac:dyDescent="0.25">
      <c r="A17" s="45"/>
      <c r="B17" s="46"/>
      <c r="C17" s="52" t="s">
        <v>141</v>
      </c>
      <c r="D17" s="53">
        <v>925</v>
      </c>
      <c r="E17" s="54">
        <v>3193</v>
      </c>
      <c r="F17" s="105">
        <v>15755</v>
      </c>
      <c r="G17" s="54">
        <v>15269</v>
      </c>
      <c r="H17" s="55">
        <f t="shared" si="1"/>
        <v>486</v>
      </c>
      <c r="I17" s="49">
        <f t="shared" si="2"/>
        <v>3.1829196411028882E-2</v>
      </c>
      <c r="J17" s="56">
        <v>15500</v>
      </c>
      <c r="K17" s="54">
        <f>J17/12*$O$1</f>
        <v>7750</v>
      </c>
      <c r="L17" s="99">
        <f t="shared" ref="L17:L50" si="5">F17-K17</f>
        <v>8005</v>
      </c>
      <c r="M17" s="49">
        <f>IF(ISERROR(L17/K17),"-",L17/K17)</f>
        <v>1.0329032258064517</v>
      </c>
    </row>
    <row r="18" spans="1:14" x14ac:dyDescent="0.25">
      <c r="A18" s="45"/>
      <c r="B18" s="46"/>
      <c r="C18" s="52" t="s">
        <v>142</v>
      </c>
      <c r="D18" s="53">
        <v>982</v>
      </c>
      <c r="E18" s="54">
        <v>72</v>
      </c>
      <c r="F18" s="105">
        <v>1379</v>
      </c>
      <c r="G18" s="54">
        <v>2093</v>
      </c>
      <c r="H18" s="55">
        <f t="shared" si="1"/>
        <v>-714</v>
      </c>
      <c r="I18" s="49">
        <f t="shared" si="2"/>
        <v>-0.34113712374581939</v>
      </c>
      <c r="J18" s="56">
        <v>14328</v>
      </c>
      <c r="K18" s="54">
        <f t="shared" ref="K18:K47" si="6">J18/12*$O$1</f>
        <v>7164</v>
      </c>
      <c r="L18" s="99">
        <f t="shared" si="5"/>
        <v>-5785</v>
      </c>
      <c r="M18" s="49">
        <f t="shared" ref="M18:M47" si="7">IF(ISERROR(L18/K18),"-",L18/K18)</f>
        <v>-0.80750977107761024</v>
      </c>
    </row>
    <row r="19" spans="1:14" x14ac:dyDescent="0.25">
      <c r="A19" s="45"/>
      <c r="B19" s="46"/>
      <c r="C19" s="52" t="s">
        <v>143</v>
      </c>
      <c r="D19" s="53">
        <v>2881</v>
      </c>
      <c r="E19" s="54">
        <v>2297</v>
      </c>
      <c r="F19" s="105">
        <v>7534</v>
      </c>
      <c r="G19" s="54">
        <v>8507</v>
      </c>
      <c r="H19" s="55">
        <f t="shared" si="1"/>
        <v>-973</v>
      </c>
      <c r="I19" s="49">
        <f t="shared" si="2"/>
        <v>-0.11437639590925121</v>
      </c>
      <c r="J19" s="56">
        <v>20645</v>
      </c>
      <c r="K19" s="54">
        <f t="shared" si="6"/>
        <v>10322.5</v>
      </c>
      <c r="L19" s="99">
        <f t="shared" si="5"/>
        <v>-2788.5</v>
      </c>
      <c r="M19" s="49">
        <f t="shared" si="7"/>
        <v>-0.27013804795349966</v>
      </c>
    </row>
    <row r="20" spans="1:14" x14ac:dyDescent="0.25">
      <c r="A20" s="45"/>
      <c r="B20" s="46"/>
      <c r="C20" s="52" t="s">
        <v>144</v>
      </c>
      <c r="D20" s="53">
        <v>1799</v>
      </c>
      <c r="E20" s="54">
        <v>983</v>
      </c>
      <c r="F20" s="105">
        <v>2510</v>
      </c>
      <c r="G20" s="54">
        <v>1011</v>
      </c>
      <c r="H20" s="55">
        <f t="shared" si="1"/>
        <v>1499</v>
      </c>
      <c r="I20" s="49">
        <f t="shared" si="2"/>
        <v>1.4826904055390702</v>
      </c>
      <c r="J20" s="56">
        <v>7840</v>
      </c>
      <c r="K20" s="54">
        <f t="shared" si="6"/>
        <v>3920</v>
      </c>
      <c r="L20" s="99">
        <f t="shared" si="5"/>
        <v>-1410</v>
      </c>
      <c r="M20" s="49">
        <f t="shared" si="7"/>
        <v>-0.35969387755102039</v>
      </c>
    </row>
    <row r="21" spans="1:14" x14ac:dyDescent="0.25">
      <c r="A21" s="45"/>
      <c r="B21" s="46"/>
      <c r="C21" s="52" t="s">
        <v>145</v>
      </c>
      <c r="D21" s="53">
        <v>3349</v>
      </c>
      <c r="E21" s="54">
        <v>2168</v>
      </c>
      <c r="F21" s="105">
        <v>8119</v>
      </c>
      <c r="G21" s="54">
        <v>11851</v>
      </c>
      <c r="H21" s="55">
        <f t="shared" si="1"/>
        <v>-3732</v>
      </c>
      <c r="I21" s="49">
        <f t="shared" si="2"/>
        <v>-0.3149101341658932</v>
      </c>
      <c r="J21" s="56">
        <v>15664</v>
      </c>
      <c r="K21" s="54">
        <f t="shared" si="6"/>
        <v>7832</v>
      </c>
      <c r="L21" s="99">
        <f t="shared" si="5"/>
        <v>287</v>
      </c>
      <c r="M21" s="49">
        <f t="shared" si="7"/>
        <v>3.6644535240040861E-2</v>
      </c>
    </row>
    <row r="22" spans="1:14" x14ac:dyDescent="0.25">
      <c r="A22" s="45"/>
      <c r="B22" s="46"/>
      <c r="C22" s="52" t="s">
        <v>146</v>
      </c>
      <c r="D22" s="53">
        <v>0</v>
      </c>
      <c r="E22" s="54">
        <v>0</v>
      </c>
      <c r="F22" s="105">
        <v>1698</v>
      </c>
      <c r="G22" s="54">
        <v>1702</v>
      </c>
      <c r="H22" s="55">
        <f t="shared" si="1"/>
        <v>-4</v>
      </c>
      <c r="I22" s="49">
        <f t="shared" si="2"/>
        <v>-2.3501762632197414E-3</v>
      </c>
      <c r="J22" s="56">
        <v>1750</v>
      </c>
      <c r="K22" s="54">
        <f t="shared" si="6"/>
        <v>875</v>
      </c>
      <c r="L22" s="99">
        <f t="shared" si="5"/>
        <v>823</v>
      </c>
      <c r="M22" s="49">
        <f t="shared" si="7"/>
        <v>0.94057142857142861</v>
      </c>
    </row>
    <row r="23" spans="1:14" x14ac:dyDescent="0.25">
      <c r="A23" s="45"/>
      <c r="B23" s="46"/>
      <c r="C23" s="52" t="s">
        <v>147</v>
      </c>
      <c r="D23" s="53">
        <v>275</v>
      </c>
      <c r="E23" s="54">
        <v>0</v>
      </c>
      <c r="F23" s="105">
        <v>743</v>
      </c>
      <c r="G23" s="54">
        <v>145</v>
      </c>
      <c r="H23" s="55">
        <f t="shared" si="1"/>
        <v>598</v>
      </c>
      <c r="I23" s="49">
        <f t="shared" si="2"/>
        <v>4.1241379310344826</v>
      </c>
      <c r="J23" s="56">
        <v>1100</v>
      </c>
      <c r="K23" s="54">
        <f t="shared" si="6"/>
        <v>550</v>
      </c>
      <c r="L23" s="99">
        <f t="shared" si="5"/>
        <v>193</v>
      </c>
      <c r="M23" s="49">
        <f t="shared" si="7"/>
        <v>0.35090909090909089</v>
      </c>
    </row>
    <row r="24" spans="1:14" x14ac:dyDescent="0.25">
      <c r="A24" s="45"/>
      <c r="B24" s="46"/>
      <c r="C24" s="52" t="s">
        <v>148</v>
      </c>
      <c r="D24" s="53">
        <v>5046</v>
      </c>
      <c r="E24" s="54">
        <v>3314</v>
      </c>
      <c r="F24" s="105">
        <v>19996</v>
      </c>
      <c r="G24" s="54">
        <v>18661</v>
      </c>
      <c r="H24" s="55">
        <f t="shared" si="1"/>
        <v>1335</v>
      </c>
      <c r="I24" s="49">
        <f t="shared" si="2"/>
        <v>7.1539574513691653E-2</v>
      </c>
      <c r="J24" s="56">
        <v>52100</v>
      </c>
      <c r="K24" s="54">
        <f t="shared" si="6"/>
        <v>26050</v>
      </c>
      <c r="L24" s="99">
        <f t="shared" si="5"/>
        <v>-6054</v>
      </c>
      <c r="M24" s="49">
        <f t="shared" si="7"/>
        <v>-0.23239923224568138</v>
      </c>
    </row>
    <row r="25" spans="1:14" x14ac:dyDescent="0.25">
      <c r="A25" s="45"/>
      <c r="B25" s="46"/>
      <c r="C25" s="52" t="s">
        <v>149</v>
      </c>
      <c r="D25" s="53">
        <v>0</v>
      </c>
      <c r="E25" s="54">
        <v>0</v>
      </c>
      <c r="F25" s="105">
        <v>0</v>
      </c>
      <c r="G25" s="54">
        <v>0</v>
      </c>
      <c r="H25" s="55">
        <f t="shared" si="1"/>
        <v>0</v>
      </c>
      <c r="I25" s="49" t="str">
        <f t="shared" si="2"/>
        <v>-</v>
      </c>
      <c r="J25" s="56">
        <v>1120</v>
      </c>
      <c r="K25" s="54">
        <f t="shared" si="6"/>
        <v>560</v>
      </c>
      <c r="L25" s="99">
        <f t="shared" si="5"/>
        <v>-560</v>
      </c>
      <c r="M25" s="49">
        <f t="shared" si="7"/>
        <v>-1</v>
      </c>
    </row>
    <row r="26" spans="1:14" x14ac:dyDescent="0.25">
      <c r="A26" s="45"/>
      <c r="B26" s="46"/>
      <c r="C26" s="52" t="s">
        <v>150</v>
      </c>
      <c r="D26" s="53">
        <v>0</v>
      </c>
      <c r="E26" s="54">
        <v>0</v>
      </c>
      <c r="F26" s="105">
        <v>0</v>
      </c>
      <c r="G26" s="54">
        <v>2158</v>
      </c>
      <c r="H26" s="55">
        <f t="shared" si="1"/>
        <v>-2158</v>
      </c>
      <c r="I26" s="49">
        <f t="shared" si="2"/>
        <v>-1</v>
      </c>
      <c r="J26" s="56">
        <v>2250</v>
      </c>
      <c r="K26" s="54">
        <f t="shared" si="6"/>
        <v>1125</v>
      </c>
      <c r="L26" s="99">
        <f t="shared" si="5"/>
        <v>-1125</v>
      </c>
      <c r="M26" s="49">
        <f t="shared" si="7"/>
        <v>-1</v>
      </c>
    </row>
    <row r="27" spans="1:14" x14ac:dyDescent="0.25">
      <c r="A27" s="45"/>
      <c r="B27" s="46"/>
      <c r="C27" s="52" t="s">
        <v>151</v>
      </c>
      <c r="D27" s="53">
        <v>-1119</v>
      </c>
      <c r="E27" s="54">
        <v>3285</v>
      </c>
      <c r="F27" s="105">
        <v>3761</v>
      </c>
      <c r="G27" s="54">
        <v>4327</v>
      </c>
      <c r="H27" s="55">
        <f t="shared" si="1"/>
        <v>-566</v>
      </c>
      <c r="I27" s="49">
        <f t="shared" si="2"/>
        <v>-0.1308065634388722</v>
      </c>
      <c r="J27" s="56">
        <v>8242</v>
      </c>
      <c r="K27" s="54">
        <f t="shared" si="6"/>
        <v>4121</v>
      </c>
      <c r="L27" s="99">
        <f t="shared" si="5"/>
        <v>-360</v>
      </c>
      <c r="M27" s="49">
        <f t="shared" si="7"/>
        <v>-8.7357437515166225E-2</v>
      </c>
    </row>
    <row r="28" spans="1:14" x14ac:dyDescent="0.25">
      <c r="A28" s="45"/>
      <c r="B28" s="46"/>
      <c r="C28" s="52" t="s">
        <v>152</v>
      </c>
      <c r="D28" s="53">
        <v>1526</v>
      </c>
      <c r="E28" s="54">
        <v>537</v>
      </c>
      <c r="F28" s="105">
        <v>2628</v>
      </c>
      <c r="G28" s="54">
        <v>1927</v>
      </c>
      <c r="H28" s="55">
        <f t="shared" si="1"/>
        <v>701</v>
      </c>
      <c r="I28" s="49">
        <f t="shared" si="2"/>
        <v>0.3637778930980799</v>
      </c>
      <c r="J28" s="56">
        <v>6285</v>
      </c>
      <c r="K28" s="54">
        <f t="shared" si="6"/>
        <v>3142.5</v>
      </c>
      <c r="L28" s="99">
        <f t="shared" si="5"/>
        <v>-514.5</v>
      </c>
      <c r="M28" s="49">
        <f t="shared" si="7"/>
        <v>-0.16372315035799523</v>
      </c>
    </row>
    <row r="29" spans="1:14" x14ac:dyDescent="0.25">
      <c r="A29" s="45"/>
      <c r="B29" s="46"/>
      <c r="C29" s="52" t="s">
        <v>153</v>
      </c>
      <c r="D29" s="53">
        <v>0</v>
      </c>
      <c r="E29" s="54">
        <v>0</v>
      </c>
      <c r="F29" s="105">
        <v>0</v>
      </c>
      <c r="G29" s="54">
        <v>0</v>
      </c>
      <c r="H29" s="55">
        <f t="shared" si="1"/>
        <v>0</v>
      </c>
      <c r="I29" s="49" t="str">
        <f t="shared" si="2"/>
        <v>-</v>
      </c>
      <c r="J29" s="56">
        <v>3800</v>
      </c>
      <c r="K29" s="54">
        <f t="shared" si="6"/>
        <v>1900</v>
      </c>
      <c r="L29" s="99">
        <f t="shared" si="5"/>
        <v>-1900</v>
      </c>
      <c r="M29" s="49">
        <f t="shared" si="7"/>
        <v>-1</v>
      </c>
    </row>
    <row r="30" spans="1:14" x14ac:dyDescent="0.25">
      <c r="A30" s="45"/>
      <c r="B30" s="46"/>
      <c r="C30" s="52" t="s">
        <v>154</v>
      </c>
      <c r="D30" s="53">
        <v>2500</v>
      </c>
      <c r="E30" s="54">
        <v>0</v>
      </c>
      <c r="F30" s="105">
        <v>3981</v>
      </c>
      <c r="G30" s="54">
        <v>0</v>
      </c>
      <c r="H30" s="55">
        <f t="shared" si="1"/>
        <v>3981</v>
      </c>
      <c r="I30" s="49" t="str">
        <f t="shared" si="2"/>
        <v>-</v>
      </c>
      <c r="J30" s="56">
        <v>45024</v>
      </c>
      <c r="K30" s="54">
        <f t="shared" si="6"/>
        <v>22512</v>
      </c>
      <c r="L30" s="99">
        <f t="shared" si="5"/>
        <v>-18531</v>
      </c>
      <c r="M30" s="49">
        <f t="shared" si="7"/>
        <v>-0.82316098081023459</v>
      </c>
    </row>
    <row r="31" spans="1:14" x14ac:dyDescent="0.25">
      <c r="A31" s="45"/>
      <c r="B31" s="46"/>
      <c r="C31" s="52" t="s">
        <v>155</v>
      </c>
      <c r="D31" s="53">
        <v>-87</v>
      </c>
      <c r="E31" s="54">
        <v>0</v>
      </c>
      <c r="F31" s="105">
        <v>-87</v>
      </c>
      <c r="G31" s="54">
        <v>954</v>
      </c>
      <c r="H31" s="55">
        <f t="shared" si="1"/>
        <v>-1041</v>
      </c>
      <c r="I31" s="49">
        <f t="shared" si="2"/>
        <v>-1.0911949685534592</v>
      </c>
      <c r="J31" s="56">
        <v>0</v>
      </c>
      <c r="K31" s="54">
        <f t="shared" si="6"/>
        <v>0</v>
      </c>
      <c r="L31" s="99">
        <f t="shared" si="5"/>
        <v>-87</v>
      </c>
      <c r="M31" s="49" t="str">
        <f t="shared" si="7"/>
        <v>-</v>
      </c>
      <c r="N31" s="20" t="s">
        <v>156</v>
      </c>
    </row>
    <row r="32" spans="1:14" x14ac:dyDescent="0.25">
      <c r="A32" s="45"/>
      <c r="B32" s="46"/>
      <c r="C32" s="52" t="s">
        <v>157</v>
      </c>
      <c r="D32" s="53">
        <v>85</v>
      </c>
      <c r="E32" s="54">
        <v>2793</v>
      </c>
      <c r="F32" s="105">
        <v>202</v>
      </c>
      <c r="G32" s="54">
        <v>2823</v>
      </c>
      <c r="H32" s="55">
        <f t="shared" si="1"/>
        <v>-2621</v>
      </c>
      <c r="I32" s="49">
        <f t="shared" si="2"/>
        <v>-0.92844491675522489</v>
      </c>
      <c r="J32" s="56">
        <v>62320</v>
      </c>
      <c r="K32" s="54">
        <f t="shared" si="6"/>
        <v>31160</v>
      </c>
      <c r="L32" s="99">
        <f t="shared" si="5"/>
        <v>-30958</v>
      </c>
      <c r="M32" s="49">
        <f t="shared" si="7"/>
        <v>-0.99351732991014119</v>
      </c>
    </row>
    <row r="33" spans="1:21" x14ac:dyDescent="0.25">
      <c r="A33" s="45"/>
      <c r="B33" s="46"/>
      <c r="C33" s="52" t="s">
        <v>158</v>
      </c>
      <c r="D33" s="53">
        <f>136+2198</f>
        <v>2334</v>
      </c>
      <c r="E33" s="54">
        <v>84</v>
      </c>
      <c r="F33" s="105">
        <f>71+8198</f>
        <v>8269</v>
      </c>
      <c r="G33" s="54">
        <v>84</v>
      </c>
      <c r="H33" s="55">
        <f t="shared" si="1"/>
        <v>8185</v>
      </c>
      <c r="I33" s="49">
        <f t="shared" si="2"/>
        <v>97.44047619047619</v>
      </c>
      <c r="J33" s="56">
        <v>0</v>
      </c>
      <c r="K33" s="54">
        <f t="shared" si="6"/>
        <v>0</v>
      </c>
      <c r="L33" s="99">
        <f t="shared" si="5"/>
        <v>8269</v>
      </c>
      <c r="M33" s="49" t="str">
        <f t="shared" si="7"/>
        <v>-</v>
      </c>
    </row>
    <row r="34" spans="1:21" x14ac:dyDescent="0.25">
      <c r="A34" s="45"/>
      <c r="B34" s="46"/>
      <c r="C34" s="52" t="s">
        <v>159</v>
      </c>
      <c r="D34" s="53">
        <v>6000</v>
      </c>
      <c r="E34" s="54">
        <v>0</v>
      </c>
      <c r="F34" s="105">
        <v>88736</v>
      </c>
      <c r="G34" s="54">
        <v>99559</v>
      </c>
      <c r="H34" s="55">
        <f t="shared" si="1"/>
        <v>-10823</v>
      </c>
      <c r="I34" s="49">
        <f t="shared" si="2"/>
        <v>-0.10870940849144728</v>
      </c>
      <c r="J34" s="56">
        <v>303000</v>
      </c>
      <c r="K34" s="54">
        <f t="shared" si="6"/>
        <v>151500</v>
      </c>
      <c r="L34" s="99">
        <f t="shared" si="5"/>
        <v>-62764</v>
      </c>
      <c r="M34" s="49">
        <f t="shared" si="7"/>
        <v>-0.41428382838283828</v>
      </c>
    </row>
    <row r="35" spans="1:21" x14ac:dyDescent="0.25">
      <c r="A35" s="45"/>
      <c r="B35" s="46"/>
      <c r="C35" s="52" t="s">
        <v>160</v>
      </c>
      <c r="D35" s="53">
        <v>1080</v>
      </c>
      <c r="E35" s="54">
        <v>1501</v>
      </c>
      <c r="F35" s="105">
        <v>1595</v>
      </c>
      <c r="G35" s="54">
        <v>3261</v>
      </c>
      <c r="H35" s="55">
        <f t="shared" si="1"/>
        <v>-1666</v>
      </c>
      <c r="I35" s="49">
        <f t="shared" si="2"/>
        <v>-0.51088623121741794</v>
      </c>
      <c r="J35" s="56">
        <v>4600</v>
      </c>
      <c r="K35" s="54">
        <f t="shared" si="6"/>
        <v>2300</v>
      </c>
      <c r="L35" s="99">
        <f t="shared" si="5"/>
        <v>-705</v>
      </c>
      <c r="M35" s="49">
        <f t="shared" si="7"/>
        <v>-0.30652173913043479</v>
      </c>
      <c r="N35" s="58"/>
      <c r="O35" s="58"/>
    </row>
    <row r="36" spans="1:21" x14ac:dyDescent="0.25">
      <c r="A36" s="45"/>
      <c r="B36" s="46"/>
      <c r="C36" s="52" t="s">
        <v>161</v>
      </c>
      <c r="D36" s="53">
        <v>211</v>
      </c>
      <c r="E36" s="54">
        <v>669</v>
      </c>
      <c r="F36" s="105">
        <v>551</v>
      </c>
      <c r="G36" s="54">
        <v>1116</v>
      </c>
      <c r="H36" s="55">
        <f t="shared" si="1"/>
        <v>-565</v>
      </c>
      <c r="I36" s="49">
        <f t="shared" si="2"/>
        <v>-0.50627240143369179</v>
      </c>
      <c r="J36" s="56">
        <v>7000</v>
      </c>
      <c r="K36" s="54">
        <f t="shared" si="6"/>
        <v>3500</v>
      </c>
      <c r="L36" s="99">
        <f t="shared" si="5"/>
        <v>-2949</v>
      </c>
      <c r="M36" s="49">
        <f t="shared" si="7"/>
        <v>-0.84257142857142853</v>
      </c>
      <c r="N36" s="58"/>
      <c r="O36" s="58"/>
    </row>
    <row r="37" spans="1:21" x14ac:dyDescent="0.25">
      <c r="A37" s="45"/>
      <c r="B37" s="46"/>
      <c r="C37" s="52" t="s">
        <v>162</v>
      </c>
      <c r="D37" s="53">
        <v>0</v>
      </c>
      <c r="E37" s="54">
        <v>0</v>
      </c>
      <c r="F37" s="105">
        <v>809</v>
      </c>
      <c r="G37" s="54">
        <v>60</v>
      </c>
      <c r="H37" s="55">
        <f t="shared" si="1"/>
        <v>749</v>
      </c>
      <c r="I37" s="49">
        <f t="shared" si="2"/>
        <v>12.483333333333333</v>
      </c>
      <c r="J37" s="56">
        <v>8475</v>
      </c>
      <c r="K37" s="54">
        <f t="shared" si="6"/>
        <v>4237.5</v>
      </c>
      <c r="L37" s="99">
        <f t="shared" si="5"/>
        <v>-3428.5</v>
      </c>
      <c r="M37" s="49">
        <f t="shared" si="7"/>
        <v>-0.80908554572271385</v>
      </c>
      <c r="N37" s="58"/>
      <c r="O37" s="58"/>
    </row>
    <row r="38" spans="1:21" x14ac:dyDescent="0.25">
      <c r="A38" s="45"/>
      <c r="B38" s="46"/>
      <c r="C38" s="52" t="s">
        <v>163</v>
      </c>
      <c r="D38" s="53">
        <v>1619</v>
      </c>
      <c r="E38" s="54">
        <v>1451</v>
      </c>
      <c r="F38" s="105">
        <v>9194</v>
      </c>
      <c r="G38" s="54">
        <v>9995</v>
      </c>
      <c r="H38" s="55">
        <f t="shared" si="1"/>
        <v>-801</v>
      </c>
      <c r="I38" s="49">
        <f t="shared" si="2"/>
        <v>-8.014007003501751E-2</v>
      </c>
      <c r="J38" s="56">
        <v>18423</v>
      </c>
      <c r="K38" s="54">
        <f t="shared" si="6"/>
        <v>9211.5</v>
      </c>
      <c r="L38" s="99">
        <f t="shared" si="5"/>
        <v>-17.5</v>
      </c>
      <c r="M38" s="49">
        <f t="shared" si="7"/>
        <v>-1.8997991640883679E-3</v>
      </c>
      <c r="N38" s="58"/>
      <c r="O38" s="58"/>
    </row>
    <row r="39" spans="1:21" x14ac:dyDescent="0.25">
      <c r="A39" s="45"/>
      <c r="B39" s="46"/>
      <c r="C39" s="52" t="s">
        <v>164</v>
      </c>
      <c r="D39" s="53">
        <v>68</v>
      </c>
      <c r="E39" s="54">
        <v>0</v>
      </c>
      <c r="F39" s="105">
        <v>1076</v>
      </c>
      <c r="G39" s="54">
        <v>344</v>
      </c>
      <c r="H39" s="55">
        <f t="shared" si="1"/>
        <v>732</v>
      </c>
      <c r="I39" s="49">
        <f t="shared" si="2"/>
        <v>2.1279069767441858</v>
      </c>
      <c r="J39" s="56">
        <v>1173</v>
      </c>
      <c r="K39" s="54">
        <f t="shared" si="6"/>
        <v>586.5</v>
      </c>
      <c r="L39" s="99">
        <f t="shared" si="5"/>
        <v>489.5</v>
      </c>
      <c r="M39" s="49">
        <f t="shared" si="7"/>
        <v>0.83461210571184996</v>
      </c>
      <c r="N39" s="58"/>
      <c r="O39" s="58"/>
    </row>
    <row r="40" spans="1:21" x14ac:dyDescent="0.25">
      <c r="A40" s="45"/>
      <c r="B40" s="46"/>
      <c r="C40" s="52" t="s">
        <v>165</v>
      </c>
      <c r="D40" s="53">
        <v>0</v>
      </c>
      <c r="E40" s="54">
        <v>36</v>
      </c>
      <c r="F40" s="105">
        <v>0</v>
      </c>
      <c r="G40" s="54">
        <v>106</v>
      </c>
      <c r="H40" s="55">
        <f t="shared" si="1"/>
        <v>-106</v>
      </c>
      <c r="I40" s="49">
        <f t="shared" si="2"/>
        <v>-1</v>
      </c>
      <c r="J40" s="56">
        <v>9290</v>
      </c>
      <c r="K40" s="54">
        <f t="shared" si="6"/>
        <v>4645</v>
      </c>
      <c r="L40" s="99">
        <f t="shared" si="5"/>
        <v>-4645</v>
      </c>
      <c r="M40" s="49">
        <f t="shared" si="7"/>
        <v>-1</v>
      </c>
      <c r="N40" s="58"/>
      <c r="O40" s="58"/>
    </row>
    <row r="41" spans="1:21" x14ac:dyDescent="0.25">
      <c r="A41" s="45"/>
      <c r="B41" s="46"/>
      <c r="C41" s="52" t="s">
        <v>136</v>
      </c>
      <c r="D41" s="53">
        <v>150</v>
      </c>
      <c r="E41" s="54">
        <v>38</v>
      </c>
      <c r="F41" s="105">
        <v>1403</v>
      </c>
      <c r="G41" s="54">
        <v>1273</v>
      </c>
      <c r="H41" s="55">
        <f t="shared" si="1"/>
        <v>130</v>
      </c>
      <c r="I41" s="49">
        <f t="shared" si="2"/>
        <v>0.10212097407698351</v>
      </c>
      <c r="J41" s="56">
        <v>15743</v>
      </c>
      <c r="K41" s="54">
        <f t="shared" si="6"/>
        <v>7871.5</v>
      </c>
      <c r="L41" s="99">
        <f t="shared" si="5"/>
        <v>-6468.5</v>
      </c>
      <c r="M41" s="49">
        <f t="shared" si="7"/>
        <v>-0.82176205297592586</v>
      </c>
      <c r="N41" s="58"/>
      <c r="O41" s="58"/>
    </row>
    <row r="42" spans="1:21" x14ac:dyDescent="0.25">
      <c r="A42" s="45"/>
      <c r="B42" s="46"/>
      <c r="C42" s="52" t="s">
        <v>166</v>
      </c>
      <c r="D42" s="53">
        <v>521</v>
      </c>
      <c r="E42" s="54">
        <v>1373</v>
      </c>
      <c r="F42" s="105">
        <v>5082</v>
      </c>
      <c r="G42" s="54">
        <v>5116</v>
      </c>
      <c r="H42" s="55">
        <f t="shared" si="1"/>
        <v>-34</v>
      </c>
      <c r="I42" s="49">
        <f t="shared" si="2"/>
        <v>-6.645817044566067E-3</v>
      </c>
      <c r="J42" s="56">
        <v>8138</v>
      </c>
      <c r="K42" s="54">
        <f t="shared" si="6"/>
        <v>4069</v>
      </c>
      <c r="L42" s="99">
        <f t="shared" si="5"/>
        <v>1013</v>
      </c>
      <c r="M42" s="49">
        <f t="shared" si="7"/>
        <v>0.24895551732612436</v>
      </c>
      <c r="N42" s="58"/>
      <c r="O42" s="58"/>
    </row>
    <row r="43" spans="1:21" x14ac:dyDescent="0.25">
      <c r="A43" s="45"/>
      <c r="B43" s="46"/>
      <c r="C43" s="52" t="s">
        <v>167</v>
      </c>
      <c r="D43" s="53">
        <v>75</v>
      </c>
      <c r="E43" s="54">
        <v>0</v>
      </c>
      <c r="F43" s="105">
        <v>398</v>
      </c>
      <c r="G43" s="54">
        <v>21</v>
      </c>
      <c r="H43" s="55">
        <f t="shared" si="1"/>
        <v>377</v>
      </c>
      <c r="I43" s="49">
        <f t="shared" si="2"/>
        <v>17.952380952380953</v>
      </c>
      <c r="J43" s="56">
        <v>500</v>
      </c>
      <c r="K43" s="54">
        <f t="shared" si="6"/>
        <v>250</v>
      </c>
      <c r="L43" s="99">
        <f t="shared" si="5"/>
        <v>148</v>
      </c>
      <c r="M43" s="49">
        <f t="shared" si="7"/>
        <v>0.59199999999999997</v>
      </c>
      <c r="N43" s="58"/>
      <c r="O43" s="58"/>
    </row>
    <row r="44" spans="1:21" x14ac:dyDescent="0.25">
      <c r="A44" s="45"/>
      <c r="B44" s="46"/>
      <c r="C44" s="52" t="s">
        <v>168</v>
      </c>
      <c r="D44" s="53">
        <v>52</v>
      </c>
      <c r="E44" s="54">
        <v>0</v>
      </c>
      <c r="F44" s="105">
        <v>377</v>
      </c>
      <c r="G44" s="54">
        <v>12</v>
      </c>
      <c r="H44" s="55">
        <f t="shared" si="1"/>
        <v>365</v>
      </c>
      <c r="I44" s="49">
        <f t="shared" si="2"/>
        <v>30.416666666666668</v>
      </c>
      <c r="J44" s="56">
        <v>250</v>
      </c>
      <c r="K44" s="54">
        <f t="shared" si="6"/>
        <v>125</v>
      </c>
      <c r="L44" s="99">
        <f t="shared" si="5"/>
        <v>252</v>
      </c>
      <c r="M44" s="49">
        <f t="shared" si="7"/>
        <v>2.016</v>
      </c>
      <c r="N44" s="58"/>
      <c r="O44" s="58"/>
    </row>
    <row r="45" spans="1:21" x14ac:dyDescent="0.25">
      <c r="A45" s="45"/>
      <c r="B45" s="46"/>
      <c r="C45" s="52" t="s">
        <v>169</v>
      </c>
      <c r="D45" s="53">
        <v>2395</v>
      </c>
      <c r="E45" s="54">
        <v>1704</v>
      </c>
      <c r="F45" s="105">
        <v>13428</v>
      </c>
      <c r="G45" s="54">
        <v>13101</v>
      </c>
      <c r="H45" s="55">
        <f t="shared" si="1"/>
        <v>327</v>
      </c>
      <c r="I45" s="49">
        <f t="shared" si="2"/>
        <v>2.4959926723150904E-2</v>
      </c>
      <c r="J45" s="56">
        <v>57915</v>
      </c>
      <c r="K45" s="54">
        <f t="shared" si="6"/>
        <v>28957.5</v>
      </c>
      <c r="L45" s="99">
        <f t="shared" si="5"/>
        <v>-15529.5</v>
      </c>
      <c r="M45" s="49">
        <f t="shared" si="7"/>
        <v>-0.53628593628593624</v>
      </c>
      <c r="N45" s="58"/>
      <c r="O45" s="58"/>
    </row>
    <row r="46" spans="1:21" x14ac:dyDescent="0.25">
      <c r="A46" s="45"/>
      <c r="B46" s="46"/>
      <c r="C46" s="52" t="s">
        <v>170</v>
      </c>
      <c r="D46" s="53">
        <v>21849</v>
      </c>
      <c r="E46" s="54">
        <v>23724</v>
      </c>
      <c r="F46" s="105">
        <v>142238</v>
      </c>
      <c r="G46" s="54">
        <v>135955</v>
      </c>
      <c r="H46" s="55">
        <f t="shared" si="1"/>
        <v>6283</v>
      </c>
      <c r="I46" s="49">
        <f t="shared" si="2"/>
        <v>4.6213820749512705E-2</v>
      </c>
      <c r="J46" s="56">
        <v>293851</v>
      </c>
      <c r="K46" s="54">
        <f t="shared" si="6"/>
        <v>146925.5</v>
      </c>
      <c r="L46" s="99">
        <f t="shared" si="5"/>
        <v>-4687.5</v>
      </c>
      <c r="M46" s="49">
        <f t="shared" si="7"/>
        <v>-3.1903924097586869E-2</v>
      </c>
      <c r="N46" s="58"/>
      <c r="O46" s="58"/>
    </row>
    <row r="47" spans="1:21" x14ac:dyDescent="0.25">
      <c r="A47" s="45"/>
      <c r="B47" s="46"/>
      <c r="C47" s="52" t="s">
        <v>171</v>
      </c>
      <c r="D47" s="53">
        <v>3082</v>
      </c>
      <c r="E47" s="54">
        <v>3255</v>
      </c>
      <c r="F47" s="105">
        <v>22435</v>
      </c>
      <c r="G47" s="54">
        <v>13781</v>
      </c>
      <c r="H47" s="55">
        <f t="shared" si="1"/>
        <v>8654</v>
      </c>
      <c r="I47" s="49">
        <f t="shared" si="2"/>
        <v>0.62796604020027569</v>
      </c>
      <c r="J47" s="56">
        <v>34482</v>
      </c>
      <c r="K47" s="54">
        <f t="shared" si="6"/>
        <v>17241</v>
      </c>
      <c r="L47" s="99">
        <f t="shared" si="5"/>
        <v>5194</v>
      </c>
      <c r="M47" s="49">
        <f t="shared" si="7"/>
        <v>0.30125862768980916</v>
      </c>
      <c r="N47" s="58"/>
      <c r="O47" s="58"/>
      <c r="U47" s="114"/>
    </row>
    <row r="48" spans="1:21" x14ac:dyDescent="0.25">
      <c r="A48" s="60"/>
      <c r="B48" s="61"/>
      <c r="C48" s="62" t="s">
        <v>172</v>
      </c>
      <c r="D48" s="63">
        <f>1797+92</f>
        <v>1889</v>
      </c>
      <c r="E48" s="64">
        <v>1928</v>
      </c>
      <c r="F48" s="108">
        <f>11391+686</f>
        <v>12077</v>
      </c>
      <c r="G48" s="64">
        <v>11389</v>
      </c>
      <c r="H48" s="65">
        <f t="shared" si="1"/>
        <v>688</v>
      </c>
      <c r="I48" s="66">
        <f t="shared" si="2"/>
        <v>6.0409166739836685E-2</v>
      </c>
      <c r="J48" s="67">
        <v>25913</v>
      </c>
      <c r="K48" s="64">
        <f>J48/12*$O$1</f>
        <v>12956.5</v>
      </c>
      <c r="L48" s="101">
        <f t="shared" si="5"/>
        <v>-879.5</v>
      </c>
      <c r="M48" s="66">
        <f>IF(ISERROR(L48/K48),"-",L48/K48)</f>
        <v>-6.7880986377493915E-2</v>
      </c>
    </row>
    <row r="49" spans="1:16" x14ac:dyDescent="0.25">
      <c r="A49" s="60"/>
      <c r="B49" s="61" t="s">
        <v>97</v>
      </c>
      <c r="C49" s="61"/>
      <c r="D49" s="74">
        <f>SUM(D17:D48)</f>
        <v>59487</v>
      </c>
      <c r="E49" s="64">
        <f>SUM(E17:E48)</f>
        <v>54405</v>
      </c>
      <c r="F49" s="108">
        <f>SUM(F17:F48)</f>
        <v>375887</v>
      </c>
      <c r="G49" s="64">
        <f>SUM(G17:G48)</f>
        <v>366601</v>
      </c>
      <c r="H49" s="71">
        <f t="shared" si="1"/>
        <v>9286</v>
      </c>
      <c r="I49" s="72">
        <f t="shared" si="2"/>
        <v>2.5329990916555054E-2</v>
      </c>
      <c r="J49" s="74">
        <f>SUM(J17:J48)</f>
        <v>1046721</v>
      </c>
      <c r="K49" s="64">
        <f t="shared" ref="K49:K50" si="8">J49/12*$O$1</f>
        <v>523360.5</v>
      </c>
      <c r="L49" s="102">
        <f t="shared" si="5"/>
        <v>-147473.5</v>
      </c>
      <c r="M49" s="72">
        <f>IF(ISERROR(F49/J49),"-",L49/K49)</f>
        <v>-0.28178186928512949</v>
      </c>
    </row>
    <row r="50" spans="1:16" ht="15.75" thickBot="1" x14ac:dyDescent="0.3">
      <c r="A50" s="75" t="s">
        <v>173</v>
      </c>
      <c r="B50" s="76"/>
      <c r="C50" s="68"/>
      <c r="D50" s="112">
        <f>D15-D49</f>
        <v>-4178</v>
      </c>
      <c r="E50" s="77">
        <f>E15-E49</f>
        <v>20938</v>
      </c>
      <c r="F50" s="109">
        <f>F15-F49</f>
        <v>26108</v>
      </c>
      <c r="G50" s="77">
        <f>G15-G49</f>
        <v>78749</v>
      </c>
      <c r="H50" s="71">
        <f t="shared" si="1"/>
        <v>-52641</v>
      </c>
      <c r="I50" s="72">
        <f t="shared" si="2"/>
        <v>-0.6684656313096039</v>
      </c>
      <c r="J50" s="73">
        <f>J15-J49</f>
        <v>-56976</v>
      </c>
      <c r="K50" s="64">
        <f t="shared" si="8"/>
        <v>-28488</v>
      </c>
      <c r="L50" s="102">
        <f t="shared" si="5"/>
        <v>54596</v>
      </c>
      <c r="M50" s="72">
        <f>IF(ISERROR(L50/K50),"-",L50/K50)</f>
        <v>-1.9164560516708791</v>
      </c>
    </row>
    <row r="51" spans="1:16" ht="15.75" thickTop="1" x14ac:dyDescent="0.25">
      <c r="A51" s="45" t="s">
        <v>174</v>
      </c>
      <c r="B51" s="46"/>
      <c r="C51" s="46"/>
      <c r="D51" s="47"/>
      <c r="E51" s="59"/>
      <c r="F51" s="106"/>
      <c r="G51" s="59"/>
      <c r="H51" s="55"/>
      <c r="I51" s="49"/>
      <c r="J51" s="50"/>
      <c r="K51" s="54"/>
      <c r="L51" s="99"/>
      <c r="M51" s="49"/>
    </row>
    <row r="52" spans="1:16" x14ac:dyDescent="0.25">
      <c r="A52" s="45"/>
      <c r="B52" s="46" t="s">
        <v>175</v>
      </c>
      <c r="C52" s="52"/>
      <c r="D52" s="47"/>
      <c r="E52" s="59"/>
      <c r="F52" s="106"/>
      <c r="G52" s="59"/>
      <c r="H52" s="55"/>
      <c r="I52" s="49"/>
      <c r="J52" s="50"/>
      <c r="K52" s="54"/>
      <c r="L52" s="99"/>
      <c r="M52" s="49"/>
    </row>
    <row r="53" spans="1:16" x14ac:dyDescent="0.25">
      <c r="A53" s="45"/>
      <c r="B53" s="46"/>
      <c r="C53" s="52" t="s">
        <v>176</v>
      </c>
      <c r="D53" s="53">
        <v>39</v>
      </c>
      <c r="E53" s="54">
        <v>22</v>
      </c>
      <c r="F53" s="105">
        <v>241</v>
      </c>
      <c r="G53" s="54">
        <v>127</v>
      </c>
      <c r="H53" s="55">
        <f t="shared" si="1"/>
        <v>114</v>
      </c>
      <c r="I53" s="49">
        <f t="shared" si="2"/>
        <v>0.89763779527559051</v>
      </c>
      <c r="J53" s="56">
        <v>200</v>
      </c>
      <c r="K53" s="54">
        <f t="shared" ref="K53:K57" si="9">J53/12*$O$1</f>
        <v>100</v>
      </c>
      <c r="L53" s="99">
        <f>F53-K53</f>
        <v>141</v>
      </c>
      <c r="M53" s="49">
        <f t="shared" ref="M53:M55" si="10">IF(ISERROR(L53/K53),"-",L53/K53)</f>
        <v>1.41</v>
      </c>
    </row>
    <row r="54" spans="1:16" x14ac:dyDescent="0.25">
      <c r="A54" s="45"/>
      <c r="B54" s="46"/>
      <c r="C54" s="52" t="s">
        <v>177</v>
      </c>
      <c r="D54" s="53">
        <v>-43566</v>
      </c>
      <c r="E54" s="54">
        <v>87290</v>
      </c>
      <c r="F54" s="105">
        <v>106845</v>
      </c>
      <c r="G54" s="54">
        <v>99274</v>
      </c>
      <c r="H54" s="55">
        <f t="shared" si="1"/>
        <v>7571</v>
      </c>
      <c r="I54" s="49">
        <f t="shared" si="2"/>
        <v>7.6263674275238225E-2</v>
      </c>
      <c r="J54" s="50">
        <v>0</v>
      </c>
      <c r="K54" s="54">
        <f t="shared" si="9"/>
        <v>0</v>
      </c>
      <c r="L54" s="99">
        <f>F54-K54</f>
        <v>106845</v>
      </c>
      <c r="M54" s="49" t="str">
        <f t="shared" si="10"/>
        <v>-</v>
      </c>
      <c r="N54" s="19"/>
      <c r="O54" s="19"/>
    </row>
    <row r="55" spans="1:16" x14ac:dyDescent="0.25">
      <c r="A55" s="45"/>
      <c r="B55" s="46"/>
      <c r="C55" s="52" t="s">
        <v>178</v>
      </c>
      <c r="D55" s="53">
        <v>327</v>
      </c>
      <c r="E55" s="54">
        <v>4618</v>
      </c>
      <c r="F55" s="105">
        <v>8508</v>
      </c>
      <c r="G55" s="54">
        <v>8181</v>
      </c>
      <c r="H55" s="55">
        <f t="shared" si="1"/>
        <v>327</v>
      </c>
      <c r="I55" s="49">
        <f t="shared" si="2"/>
        <v>3.9970663733039972E-2</v>
      </c>
      <c r="J55" s="50">
        <v>57000</v>
      </c>
      <c r="K55" s="54">
        <f t="shared" si="9"/>
        <v>28500</v>
      </c>
      <c r="L55" s="99">
        <f>F55-K55</f>
        <v>-19992</v>
      </c>
      <c r="M55" s="49">
        <f t="shared" si="10"/>
        <v>-0.70147368421052636</v>
      </c>
    </row>
    <row r="56" spans="1:16" x14ac:dyDescent="0.25">
      <c r="A56" s="45"/>
      <c r="B56" s="46"/>
      <c r="C56" s="52" t="s">
        <v>179</v>
      </c>
      <c r="D56" s="63">
        <v>29765</v>
      </c>
      <c r="E56" s="64">
        <v>5250</v>
      </c>
      <c r="F56" s="105">
        <v>63279</v>
      </c>
      <c r="G56" s="54">
        <v>151504</v>
      </c>
      <c r="H56" s="65">
        <f t="shared" si="1"/>
        <v>-88225</v>
      </c>
      <c r="I56" s="66">
        <f t="shared" si="2"/>
        <v>-0.58232785933044673</v>
      </c>
      <c r="J56" s="78">
        <v>0</v>
      </c>
      <c r="K56" s="64">
        <f t="shared" si="9"/>
        <v>0</v>
      </c>
      <c r="L56" s="101">
        <f>F56-K56</f>
        <v>63279</v>
      </c>
      <c r="M56" s="66" t="str">
        <f>IF(ISERROR(L56/K56),"-",L56/K56)</f>
        <v>-</v>
      </c>
    </row>
    <row r="57" spans="1:16" x14ac:dyDescent="0.25">
      <c r="A57" s="79"/>
      <c r="B57" s="68" t="s">
        <v>180</v>
      </c>
      <c r="C57" s="80"/>
      <c r="D57" s="69">
        <f>SUM(D53:D56)</f>
        <v>-13435</v>
      </c>
      <c r="E57" s="70">
        <f>SUM(E53:E56)</f>
        <v>97180</v>
      </c>
      <c r="F57" s="103">
        <f>SUM(F53:F56)</f>
        <v>178873</v>
      </c>
      <c r="G57" s="70">
        <f>SUM(G53:G56)</f>
        <v>259086</v>
      </c>
      <c r="H57" s="71">
        <f t="shared" si="1"/>
        <v>-80213</v>
      </c>
      <c r="I57" s="71">
        <f t="shared" si="1"/>
        <v>339299</v>
      </c>
      <c r="J57" s="74">
        <f>SUM(J53:J56)</f>
        <v>57200</v>
      </c>
      <c r="K57" s="70">
        <f t="shared" si="9"/>
        <v>28600</v>
      </c>
      <c r="L57" s="102">
        <f>F57-K57</f>
        <v>150273</v>
      </c>
      <c r="M57" s="72">
        <f>IF(ISERROR(F57/J57),"-",L57/K57)</f>
        <v>5.2543006993006989</v>
      </c>
    </row>
    <row r="58" spans="1:16" s="86" customFormat="1" ht="13.5" thickBot="1" x14ac:dyDescent="0.25">
      <c r="A58" s="81" t="s">
        <v>48</v>
      </c>
      <c r="B58" s="82"/>
      <c r="C58" s="82"/>
      <c r="D58" s="110">
        <f>D50+D57</f>
        <v>-17613</v>
      </c>
      <c r="E58" s="111">
        <f t="shared" ref="E58:L58" si="11">E50+E57</f>
        <v>118118</v>
      </c>
      <c r="F58" s="104">
        <f t="shared" si="11"/>
        <v>204981</v>
      </c>
      <c r="G58" s="83">
        <f t="shared" si="11"/>
        <v>337835</v>
      </c>
      <c r="H58" s="83">
        <f t="shared" si="11"/>
        <v>-132854</v>
      </c>
      <c r="I58" s="83">
        <f t="shared" si="11"/>
        <v>339298.33153436868</v>
      </c>
      <c r="J58" s="113">
        <f t="shared" si="11"/>
        <v>224</v>
      </c>
      <c r="K58" s="113">
        <f t="shared" si="11"/>
        <v>112</v>
      </c>
      <c r="L58" s="83">
        <f t="shared" si="11"/>
        <v>204869</v>
      </c>
      <c r="M58" s="84"/>
      <c r="N58" s="85"/>
      <c r="O58" s="85"/>
      <c r="P58" s="85"/>
    </row>
    <row r="59" spans="1:16" x14ac:dyDescent="0.25">
      <c r="J59" s="91"/>
      <c r="K59" s="92"/>
      <c r="L59" s="93"/>
      <c r="M59" s="94"/>
    </row>
    <row r="60" spans="1:16" x14ac:dyDescent="0.25">
      <c r="J60" s="91"/>
      <c r="K60" s="92"/>
      <c r="L60" s="93"/>
      <c r="M60" s="94"/>
    </row>
    <row r="61" spans="1:16" x14ac:dyDescent="0.25">
      <c r="J61" s="91"/>
      <c r="K61" s="92"/>
      <c r="L61" s="93"/>
      <c r="M61" s="94"/>
    </row>
    <row r="62" spans="1:16" x14ac:dyDescent="0.25">
      <c r="I62" s="95"/>
    </row>
  </sheetData>
  <mergeCells count="4">
    <mergeCell ref="D1:I1"/>
    <mergeCell ref="J1:M1"/>
    <mergeCell ref="D2:E2"/>
    <mergeCell ref="F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91"/>
  <sheetViews>
    <sheetView workbookViewId="0">
      <pane xSplit="7" ySplit="2" topLeftCell="H65" activePane="bottomRight" state="frozenSplit"/>
      <selection pane="topRight" activeCell="H1" sqref="H1"/>
      <selection pane="bottomLeft" activeCell="A3" sqref="A3"/>
      <selection pane="bottomRight" activeCell="M28" sqref="M28"/>
    </sheetView>
  </sheetViews>
  <sheetFormatPr defaultRowHeight="15" x14ac:dyDescent="0.25"/>
  <cols>
    <col min="1" max="6" width="3" style="16" customWidth="1"/>
    <col min="7" max="7" width="33.140625" style="16" customWidth="1"/>
    <col min="8" max="8" width="10" style="17" bestFit="1" customWidth="1"/>
    <col min="9" max="9" width="2.28515625" style="17" customWidth="1"/>
    <col min="10" max="10" width="10" style="17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"/>
      <c r="H1" s="3"/>
      <c r="I1" s="2"/>
      <c r="J1" s="3"/>
    </row>
    <row r="2" spans="1:10" s="15" customFormat="1" ht="16.5" thickTop="1" thickBot="1" x14ac:dyDescent="0.3">
      <c r="A2" s="12"/>
      <c r="B2" s="12"/>
      <c r="C2" s="12"/>
      <c r="D2" s="12"/>
      <c r="E2" s="12"/>
      <c r="F2" s="12"/>
      <c r="G2" s="12"/>
      <c r="H2" s="13" t="s">
        <v>188</v>
      </c>
      <c r="I2" s="14"/>
      <c r="J2" s="13" t="s">
        <v>189</v>
      </c>
    </row>
    <row r="3" spans="1:10" ht="15.75" thickTop="1" x14ac:dyDescent="0.25">
      <c r="A3" s="1" t="s">
        <v>0</v>
      </c>
      <c r="B3" s="1"/>
      <c r="C3" s="1"/>
      <c r="D3" s="1"/>
      <c r="E3" s="1"/>
      <c r="F3" s="1"/>
      <c r="G3" s="1"/>
      <c r="H3" s="4"/>
      <c r="I3" s="5"/>
      <c r="J3" s="4"/>
    </row>
    <row r="4" spans="1:10" x14ac:dyDescent="0.25">
      <c r="A4" s="1"/>
      <c r="B4" s="1" t="s">
        <v>1</v>
      </c>
      <c r="C4" s="1"/>
      <c r="D4" s="1"/>
      <c r="E4" s="1"/>
      <c r="F4" s="1"/>
      <c r="G4" s="1"/>
      <c r="H4" s="4"/>
      <c r="I4" s="5"/>
      <c r="J4" s="4"/>
    </row>
    <row r="5" spans="1:10" x14ac:dyDescent="0.25">
      <c r="A5" s="1"/>
      <c r="B5" s="1"/>
      <c r="C5" s="1" t="s">
        <v>2</v>
      </c>
      <c r="D5" s="1"/>
      <c r="E5" s="1"/>
      <c r="F5" s="1"/>
      <c r="G5" s="1"/>
      <c r="H5" s="4"/>
      <c r="I5" s="5"/>
      <c r="J5" s="4"/>
    </row>
    <row r="6" spans="1:10" x14ac:dyDescent="0.25">
      <c r="A6" s="1"/>
      <c r="B6" s="1"/>
      <c r="C6" s="1"/>
      <c r="D6" s="1" t="s">
        <v>3</v>
      </c>
      <c r="E6" s="1"/>
      <c r="F6" s="1"/>
      <c r="G6" s="1"/>
      <c r="H6" s="4">
        <v>104.71</v>
      </c>
      <c r="I6" s="5"/>
      <c r="J6" s="4">
        <v>51.79</v>
      </c>
    </row>
    <row r="7" spans="1:10" x14ac:dyDescent="0.25">
      <c r="A7" s="1"/>
      <c r="B7" s="1"/>
      <c r="C7" s="1"/>
      <c r="D7" s="1" t="s">
        <v>4</v>
      </c>
      <c r="E7" s="1"/>
      <c r="F7" s="1"/>
      <c r="G7" s="1"/>
      <c r="H7" s="4">
        <v>217479.86</v>
      </c>
      <c r="I7" s="5"/>
      <c r="J7" s="4">
        <v>126551.18</v>
      </c>
    </row>
    <row r="8" spans="1:10" ht="15.75" thickBot="1" x14ac:dyDescent="0.3">
      <c r="A8" s="1"/>
      <c r="B8" s="1"/>
      <c r="C8" s="1"/>
      <c r="D8" s="1" t="s">
        <v>5</v>
      </c>
      <c r="E8" s="1"/>
      <c r="F8" s="1"/>
      <c r="G8" s="1"/>
      <c r="H8" s="6">
        <v>249292.05</v>
      </c>
      <c r="I8" s="5"/>
      <c r="J8" s="6">
        <v>141829.64000000001</v>
      </c>
    </row>
    <row r="9" spans="1:10" x14ac:dyDescent="0.25">
      <c r="A9" s="1"/>
      <c r="B9" s="1"/>
      <c r="C9" s="1" t="s">
        <v>6</v>
      </c>
      <c r="D9" s="1"/>
      <c r="E9" s="1"/>
      <c r="F9" s="1"/>
      <c r="G9" s="1"/>
      <c r="H9" s="4">
        <f>ROUND(SUM(H5:H8),5)</f>
        <v>466876.62</v>
      </c>
      <c r="I9" s="5"/>
      <c r="J9" s="4">
        <f>ROUND(SUM(J5:J8),5)</f>
        <v>268432.61</v>
      </c>
    </row>
    <row r="10" spans="1:10" ht="30" customHeight="1" x14ac:dyDescent="0.25">
      <c r="A10" s="1"/>
      <c r="B10" s="1"/>
      <c r="C10" s="1" t="s">
        <v>7</v>
      </c>
      <c r="D10" s="1"/>
      <c r="E10" s="1"/>
      <c r="F10" s="1"/>
      <c r="G10" s="1"/>
      <c r="H10" s="4"/>
      <c r="I10" s="5"/>
      <c r="J10" s="4"/>
    </row>
    <row r="11" spans="1:10" x14ac:dyDescent="0.25">
      <c r="A11" s="1"/>
      <c r="B11" s="1"/>
      <c r="C11" s="1"/>
      <c r="D11" s="1" t="s">
        <v>7</v>
      </c>
      <c r="E11" s="1"/>
      <c r="F11" s="1"/>
      <c r="G11" s="1"/>
      <c r="H11" s="4">
        <v>14000</v>
      </c>
      <c r="I11" s="5"/>
      <c r="J11" s="4">
        <f>91000+4500</f>
        <v>95500</v>
      </c>
    </row>
    <row r="12" spans="1:10" x14ac:dyDescent="0.25">
      <c r="A12" s="1"/>
      <c r="B12" s="1"/>
      <c r="C12" s="1"/>
      <c r="D12" s="1" t="s">
        <v>8</v>
      </c>
      <c r="E12" s="1"/>
      <c r="F12" s="1"/>
      <c r="G12" s="1"/>
      <c r="H12" s="4">
        <v>80772</v>
      </c>
      <c r="I12" s="5"/>
      <c r="J12" s="4">
        <v>121002.96</v>
      </c>
    </row>
    <row r="13" spans="1:10" ht="15.75" thickBot="1" x14ac:dyDescent="0.3">
      <c r="A13" s="1"/>
      <c r="B13" s="1"/>
      <c r="C13" s="1"/>
      <c r="D13" s="1" t="s">
        <v>9</v>
      </c>
      <c r="E13" s="1"/>
      <c r="F13" s="1"/>
      <c r="G13" s="1"/>
      <c r="H13" s="6">
        <v>-3455</v>
      </c>
      <c r="I13" s="5"/>
      <c r="J13" s="6">
        <v>-1410</v>
      </c>
    </row>
    <row r="14" spans="1:10" x14ac:dyDescent="0.25">
      <c r="A14" s="1"/>
      <c r="B14" s="1"/>
      <c r="C14" s="1" t="s">
        <v>10</v>
      </c>
      <c r="D14" s="1"/>
      <c r="E14" s="1"/>
      <c r="F14" s="1"/>
      <c r="G14" s="1"/>
      <c r="H14" s="4">
        <f>ROUND(SUM(H10:H13),5)</f>
        <v>91317</v>
      </c>
      <c r="I14" s="5"/>
      <c r="J14" s="4">
        <f>ROUND(SUM(J10:J13),5)</f>
        <v>215092.96</v>
      </c>
    </row>
    <row r="15" spans="1:10" ht="30" customHeight="1" x14ac:dyDescent="0.25">
      <c r="A15" s="1"/>
      <c r="B15" s="1"/>
      <c r="C15" s="1" t="s">
        <v>11</v>
      </c>
      <c r="D15" s="1"/>
      <c r="E15" s="1"/>
      <c r="F15" s="1"/>
      <c r="G15" s="1"/>
      <c r="H15" s="4"/>
      <c r="I15" s="5"/>
      <c r="J15" s="4"/>
    </row>
    <row r="16" spans="1:10" x14ac:dyDescent="0.25">
      <c r="A16" s="1"/>
      <c r="B16" s="1"/>
      <c r="C16" s="1"/>
      <c r="D16" s="1" t="s">
        <v>12</v>
      </c>
      <c r="E16" s="1"/>
      <c r="F16" s="1"/>
      <c r="G16" s="1"/>
      <c r="H16" s="4"/>
      <c r="I16" s="5"/>
      <c r="J16" s="4"/>
    </row>
    <row r="17" spans="1:10" x14ac:dyDescent="0.25">
      <c r="A17" s="1"/>
      <c r="B17" s="1"/>
      <c r="C17" s="1"/>
      <c r="D17" s="1"/>
      <c r="E17" s="1" t="s">
        <v>13</v>
      </c>
      <c r="F17" s="1"/>
      <c r="G17" s="1"/>
      <c r="H17" s="4">
        <v>1439</v>
      </c>
      <c r="I17" s="5"/>
      <c r="J17" s="4">
        <v>0</v>
      </c>
    </row>
    <row r="18" spans="1:10" x14ac:dyDescent="0.25">
      <c r="A18" s="1"/>
      <c r="B18" s="1"/>
      <c r="C18" s="1"/>
      <c r="D18" s="1"/>
      <c r="E18" s="1" t="s">
        <v>14</v>
      </c>
      <c r="F18" s="1"/>
      <c r="G18" s="1"/>
      <c r="H18" s="4">
        <v>8608.7900000000009</v>
      </c>
      <c r="I18" s="5"/>
      <c r="J18" s="4">
        <v>5021.13</v>
      </c>
    </row>
    <row r="19" spans="1:10" ht="15.75" thickBot="1" x14ac:dyDescent="0.3">
      <c r="A19" s="1"/>
      <c r="B19" s="1"/>
      <c r="C19" s="1"/>
      <c r="D19" s="1"/>
      <c r="E19" s="1" t="s">
        <v>15</v>
      </c>
      <c r="F19" s="1"/>
      <c r="G19" s="1"/>
      <c r="H19" s="6">
        <v>411.25</v>
      </c>
      <c r="I19" s="5"/>
      <c r="J19" s="6">
        <v>686.08</v>
      </c>
    </row>
    <row r="20" spans="1:10" x14ac:dyDescent="0.25">
      <c r="A20" s="1"/>
      <c r="B20" s="1"/>
      <c r="C20" s="1"/>
      <c r="D20" s="1" t="s">
        <v>16</v>
      </c>
      <c r="E20" s="1"/>
      <c r="F20" s="1"/>
      <c r="G20" s="1"/>
      <c r="H20" s="4">
        <f>ROUND(SUM(H16:H19),5)</f>
        <v>10459.040000000001</v>
      </c>
      <c r="I20" s="5"/>
      <c r="J20" s="4">
        <f>ROUND(SUM(J16:J19),5)</f>
        <v>5707.21</v>
      </c>
    </row>
    <row r="21" spans="1:10" ht="30" customHeight="1" x14ac:dyDescent="0.25">
      <c r="A21" s="1"/>
      <c r="B21" s="1"/>
      <c r="C21" s="1"/>
      <c r="D21" s="1" t="s">
        <v>190</v>
      </c>
      <c r="E21" s="1"/>
      <c r="F21" s="1"/>
      <c r="G21" s="1"/>
      <c r="H21" s="4"/>
      <c r="I21" s="5"/>
      <c r="J21" s="4"/>
    </row>
    <row r="22" spans="1:10" x14ac:dyDescent="0.25">
      <c r="A22" s="1"/>
      <c r="B22" s="1"/>
      <c r="C22" s="1"/>
      <c r="D22" s="1"/>
      <c r="E22" s="1" t="s">
        <v>191</v>
      </c>
      <c r="F22" s="1"/>
      <c r="G22" s="1"/>
      <c r="H22" s="4"/>
      <c r="I22" s="5"/>
      <c r="J22" s="4"/>
    </row>
    <row r="23" spans="1:10" x14ac:dyDescent="0.25">
      <c r="A23" s="1"/>
      <c r="B23" s="1"/>
      <c r="C23" s="1"/>
      <c r="D23" s="1"/>
      <c r="E23" s="1"/>
      <c r="F23" s="1" t="s">
        <v>192</v>
      </c>
      <c r="G23" s="1"/>
      <c r="H23" s="4">
        <v>-44752</v>
      </c>
      <c r="I23" s="5"/>
      <c r="J23" s="4">
        <v>0</v>
      </c>
    </row>
    <row r="24" spans="1:10" x14ac:dyDescent="0.25">
      <c r="A24" s="1"/>
      <c r="B24" s="1"/>
      <c r="C24" s="1"/>
      <c r="D24" s="1"/>
      <c r="E24" s="1"/>
      <c r="F24" s="1" t="s">
        <v>193</v>
      </c>
      <c r="G24" s="1"/>
      <c r="H24" s="4">
        <v>8507.6</v>
      </c>
      <c r="I24" s="5"/>
      <c r="J24" s="4">
        <v>0</v>
      </c>
    </row>
    <row r="25" spans="1:10" x14ac:dyDescent="0.25">
      <c r="A25" s="1"/>
      <c r="B25" s="1"/>
      <c r="C25" s="1"/>
      <c r="D25" s="1"/>
      <c r="E25" s="1"/>
      <c r="F25" s="1" t="s">
        <v>194</v>
      </c>
      <c r="G25" s="1"/>
      <c r="H25" s="4">
        <v>63278.82</v>
      </c>
      <c r="I25" s="5"/>
      <c r="J25" s="4">
        <v>0</v>
      </c>
    </row>
    <row r="26" spans="1:10" ht="15.75" thickBot="1" x14ac:dyDescent="0.3">
      <c r="A26" s="1"/>
      <c r="B26" s="1"/>
      <c r="C26" s="1"/>
      <c r="D26" s="1"/>
      <c r="E26" s="1"/>
      <c r="F26" s="1" t="s">
        <v>195</v>
      </c>
      <c r="G26" s="1"/>
      <c r="H26" s="6">
        <v>0</v>
      </c>
      <c r="I26" s="5"/>
      <c r="J26" s="6">
        <v>93818.54</v>
      </c>
    </row>
    <row r="27" spans="1:10" x14ac:dyDescent="0.25">
      <c r="A27" s="1"/>
      <c r="B27" s="1"/>
      <c r="C27" s="1"/>
      <c r="D27" s="1"/>
      <c r="E27" s="1" t="s">
        <v>196</v>
      </c>
      <c r="F27" s="1"/>
      <c r="G27" s="1"/>
      <c r="H27" s="4">
        <f>ROUND(SUM(H22:H26),5)</f>
        <v>27034.42</v>
      </c>
      <c r="I27" s="5"/>
      <c r="J27" s="4">
        <f>ROUND(SUM(J22:J26),5)</f>
        <v>93818.54</v>
      </c>
    </row>
    <row r="28" spans="1:10" ht="30" customHeight="1" x14ac:dyDescent="0.25">
      <c r="A28" s="1"/>
      <c r="B28" s="1"/>
      <c r="C28" s="1"/>
      <c r="D28" s="1"/>
      <c r="E28" s="1" t="s">
        <v>197</v>
      </c>
      <c r="F28" s="1"/>
      <c r="G28" s="1"/>
      <c r="H28" s="4"/>
      <c r="I28" s="5"/>
      <c r="J28" s="4"/>
    </row>
    <row r="29" spans="1:10" x14ac:dyDescent="0.25">
      <c r="A29" s="1"/>
      <c r="B29" s="1"/>
      <c r="C29" s="1"/>
      <c r="D29" s="1"/>
      <c r="E29" s="1"/>
      <c r="F29" s="1" t="s">
        <v>198</v>
      </c>
      <c r="G29" s="1"/>
      <c r="H29" s="4">
        <v>274473</v>
      </c>
      <c r="I29" s="5"/>
      <c r="J29" s="4">
        <v>323758</v>
      </c>
    </row>
    <row r="30" spans="1:10" x14ac:dyDescent="0.25">
      <c r="A30" s="1"/>
      <c r="B30" s="1"/>
      <c r="C30" s="1"/>
      <c r="D30" s="1"/>
      <c r="E30" s="1"/>
      <c r="F30" s="1" t="s">
        <v>199</v>
      </c>
      <c r="G30" s="1"/>
      <c r="H30" s="4">
        <v>102712</v>
      </c>
      <c r="I30" s="5"/>
      <c r="J30" s="4">
        <v>0</v>
      </c>
    </row>
    <row r="31" spans="1:10" x14ac:dyDescent="0.25">
      <c r="A31" s="1"/>
      <c r="B31" s="1"/>
      <c r="C31" s="1"/>
      <c r="D31" s="1"/>
      <c r="E31" s="1"/>
      <c r="F31" s="1" t="s">
        <v>200</v>
      </c>
      <c r="G31" s="1"/>
      <c r="H31" s="4">
        <v>197532</v>
      </c>
      <c r="I31" s="5"/>
      <c r="J31" s="4">
        <v>230549</v>
      </c>
    </row>
    <row r="32" spans="1:10" x14ac:dyDescent="0.25">
      <c r="A32" s="1"/>
      <c r="B32" s="1"/>
      <c r="C32" s="1"/>
      <c r="D32" s="1"/>
      <c r="E32" s="1"/>
      <c r="F32" s="1" t="s">
        <v>201</v>
      </c>
      <c r="G32" s="1"/>
      <c r="H32" s="4">
        <v>18780.490000000002</v>
      </c>
      <c r="I32" s="5"/>
      <c r="J32" s="4">
        <v>17698</v>
      </c>
    </row>
    <row r="33" spans="1:10" x14ac:dyDescent="0.25">
      <c r="A33" s="1"/>
      <c r="B33" s="1"/>
      <c r="C33" s="1"/>
      <c r="D33" s="1"/>
      <c r="E33" s="1"/>
      <c r="F33" s="1" t="s">
        <v>202</v>
      </c>
      <c r="G33" s="1"/>
      <c r="H33" s="4">
        <v>59762.95</v>
      </c>
      <c r="I33" s="5"/>
      <c r="J33" s="4">
        <v>53015.29</v>
      </c>
    </row>
    <row r="34" spans="1:10" x14ac:dyDescent="0.25">
      <c r="A34" s="1"/>
      <c r="B34" s="1"/>
      <c r="C34" s="1"/>
      <c r="D34" s="1"/>
      <c r="E34" s="1"/>
      <c r="F34" s="1" t="s">
        <v>203</v>
      </c>
      <c r="G34" s="1"/>
      <c r="H34" s="4">
        <v>65588.86</v>
      </c>
      <c r="I34" s="5"/>
      <c r="J34" s="4">
        <v>57447</v>
      </c>
    </row>
    <row r="35" spans="1:10" x14ac:dyDescent="0.25">
      <c r="A35" s="1"/>
      <c r="B35" s="1"/>
      <c r="C35" s="1"/>
      <c r="D35" s="1"/>
      <c r="E35" s="1"/>
      <c r="F35" s="1" t="s">
        <v>204</v>
      </c>
      <c r="G35" s="1"/>
      <c r="H35" s="4">
        <v>102750.44</v>
      </c>
      <c r="I35" s="5"/>
      <c r="J35" s="4">
        <v>124242</v>
      </c>
    </row>
    <row r="36" spans="1:10" x14ac:dyDescent="0.25">
      <c r="A36" s="1"/>
      <c r="B36" s="1"/>
      <c r="C36" s="1"/>
      <c r="D36" s="1"/>
      <c r="E36" s="1"/>
      <c r="F36" s="1" t="s">
        <v>205</v>
      </c>
      <c r="G36" s="1"/>
      <c r="H36" s="4">
        <v>365655.43</v>
      </c>
      <c r="I36" s="5"/>
      <c r="J36" s="4">
        <v>347321.04</v>
      </c>
    </row>
    <row r="37" spans="1:10" x14ac:dyDescent="0.25">
      <c r="A37" s="1"/>
      <c r="B37" s="1"/>
      <c r="C37" s="1"/>
      <c r="D37" s="1"/>
      <c r="E37" s="1"/>
      <c r="F37" s="1" t="s">
        <v>206</v>
      </c>
      <c r="G37" s="1"/>
      <c r="H37" s="4">
        <v>32411.4</v>
      </c>
      <c r="I37" s="5"/>
      <c r="J37" s="4">
        <v>38819</v>
      </c>
    </row>
    <row r="38" spans="1:10" ht="15.75" thickBot="1" x14ac:dyDescent="0.3">
      <c r="A38" s="1"/>
      <c r="B38" s="1"/>
      <c r="C38" s="1"/>
      <c r="D38" s="1"/>
      <c r="E38" s="1"/>
      <c r="F38" s="1" t="s">
        <v>207</v>
      </c>
      <c r="G38" s="1"/>
      <c r="H38" s="6">
        <v>44459.3</v>
      </c>
      <c r="I38" s="5"/>
      <c r="J38" s="6">
        <v>32297.040000000001</v>
      </c>
    </row>
    <row r="39" spans="1:10" x14ac:dyDescent="0.25">
      <c r="A39" s="1"/>
      <c r="B39" s="1"/>
      <c r="C39" s="1"/>
      <c r="D39" s="1"/>
      <c r="E39" s="1" t="s">
        <v>208</v>
      </c>
      <c r="F39" s="1"/>
      <c r="G39" s="1"/>
      <c r="H39" s="4">
        <f>ROUND(SUM(H28:H38),5)</f>
        <v>1264125.8700000001</v>
      </c>
      <c r="I39" s="5"/>
      <c r="J39" s="4">
        <f>ROUND(SUM(J28:J38),5)</f>
        <v>1225146.3700000001</v>
      </c>
    </row>
    <row r="40" spans="1:10" ht="30" customHeight="1" x14ac:dyDescent="0.25">
      <c r="A40" s="1"/>
      <c r="B40" s="1"/>
      <c r="C40" s="1"/>
      <c r="D40" s="1"/>
      <c r="E40" s="1" t="s">
        <v>209</v>
      </c>
      <c r="F40" s="1"/>
      <c r="G40" s="1"/>
      <c r="H40" s="4"/>
      <c r="I40" s="5"/>
      <c r="J40" s="4"/>
    </row>
    <row r="41" spans="1:10" x14ac:dyDescent="0.25">
      <c r="A41" s="1"/>
      <c r="B41" s="1"/>
      <c r="C41" s="1"/>
      <c r="D41" s="1"/>
      <c r="E41" s="1"/>
      <c r="F41" s="1" t="s">
        <v>210</v>
      </c>
      <c r="G41" s="1"/>
      <c r="H41" s="4">
        <v>357579.67</v>
      </c>
      <c r="I41" s="5"/>
      <c r="J41" s="4">
        <v>289804.67</v>
      </c>
    </row>
    <row r="42" spans="1:10" x14ac:dyDescent="0.25">
      <c r="A42" s="1"/>
      <c r="B42" s="1"/>
      <c r="C42" s="1"/>
      <c r="D42" s="1"/>
      <c r="E42" s="1"/>
      <c r="F42" s="1" t="s">
        <v>211</v>
      </c>
      <c r="G42" s="1"/>
      <c r="H42" s="4">
        <v>20679.13</v>
      </c>
      <c r="I42" s="5"/>
      <c r="J42" s="4">
        <v>119443.5</v>
      </c>
    </row>
    <row r="43" spans="1:10" x14ac:dyDescent="0.25">
      <c r="A43" s="1"/>
      <c r="B43" s="1"/>
      <c r="C43" s="1"/>
      <c r="D43" s="1"/>
      <c r="E43" s="1"/>
      <c r="F43" s="1" t="s">
        <v>212</v>
      </c>
      <c r="G43" s="1"/>
      <c r="H43" s="4">
        <v>11940.3</v>
      </c>
      <c r="I43" s="5"/>
      <c r="J43" s="4">
        <v>3090</v>
      </c>
    </row>
    <row r="44" spans="1:10" x14ac:dyDescent="0.25">
      <c r="A44" s="1"/>
      <c r="B44" s="1"/>
      <c r="C44" s="1"/>
      <c r="D44" s="1"/>
      <c r="E44" s="1"/>
      <c r="F44" s="1" t="s">
        <v>213</v>
      </c>
      <c r="G44" s="1"/>
      <c r="H44" s="4">
        <v>282433.77</v>
      </c>
      <c r="I44" s="5"/>
      <c r="J44" s="4">
        <v>247769</v>
      </c>
    </row>
    <row r="45" spans="1:10" x14ac:dyDescent="0.25">
      <c r="A45" s="1"/>
      <c r="B45" s="1"/>
      <c r="C45" s="1"/>
      <c r="D45" s="1"/>
      <c r="E45" s="1"/>
      <c r="F45" s="1" t="s">
        <v>214</v>
      </c>
      <c r="G45" s="1"/>
      <c r="H45" s="4">
        <v>114485.26</v>
      </c>
      <c r="I45" s="5"/>
      <c r="J45" s="4">
        <v>85932</v>
      </c>
    </row>
    <row r="46" spans="1:10" ht="15.75" thickBot="1" x14ac:dyDescent="0.3">
      <c r="A46" s="1"/>
      <c r="B46" s="1"/>
      <c r="C46" s="1"/>
      <c r="D46" s="1"/>
      <c r="E46" s="1"/>
      <c r="F46" s="1" t="s">
        <v>215</v>
      </c>
      <c r="G46" s="1"/>
      <c r="H46" s="6">
        <v>8658.1299999999992</v>
      </c>
      <c r="I46" s="5"/>
      <c r="J46" s="6">
        <v>8232</v>
      </c>
    </row>
    <row r="47" spans="1:10" x14ac:dyDescent="0.25">
      <c r="A47" s="1"/>
      <c r="B47" s="1"/>
      <c r="C47" s="1"/>
      <c r="D47" s="1"/>
      <c r="E47" s="1" t="s">
        <v>216</v>
      </c>
      <c r="F47" s="1"/>
      <c r="G47" s="1"/>
      <c r="H47" s="4">
        <f>ROUND(SUM(H40:H46),5)</f>
        <v>795776.26</v>
      </c>
      <c r="I47" s="5"/>
      <c r="J47" s="4">
        <f>ROUND(SUM(J40:J46),5)</f>
        <v>754271.17</v>
      </c>
    </row>
    <row r="48" spans="1:10" ht="30" customHeight="1" x14ac:dyDescent="0.25">
      <c r="A48" s="1"/>
      <c r="B48" s="1"/>
      <c r="C48" s="1"/>
      <c r="D48" s="1"/>
      <c r="E48" s="1" t="s">
        <v>217</v>
      </c>
      <c r="F48" s="1"/>
      <c r="G48" s="1"/>
      <c r="H48" s="4"/>
      <c r="I48" s="5"/>
      <c r="J48" s="4"/>
    </row>
    <row r="49" spans="1:10" x14ac:dyDescent="0.25">
      <c r="A49" s="1"/>
      <c r="B49" s="1"/>
      <c r="C49" s="1"/>
      <c r="D49" s="1"/>
      <c r="E49" s="1"/>
      <c r="F49" s="1" t="s">
        <v>218</v>
      </c>
      <c r="G49" s="1"/>
      <c r="H49" s="4">
        <v>336265.56</v>
      </c>
      <c r="I49" s="5"/>
      <c r="J49" s="4">
        <v>288609.56</v>
      </c>
    </row>
    <row r="50" spans="1:10" x14ac:dyDescent="0.25">
      <c r="A50" s="1"/>
      <c r="B50" s="1"/>
      <c r="C50" s="1"/>
      <c r="D50" s="1"/>
      <c r="E50" s="1"/>
      <c r="F50" s="1" t="s">
        <v>219</v>
      </c>
      <c r="G50" s="1"/>
      <c r="H50" s="4">
        <v>253514.33</v>
      </c>
      <c r="I50" s="5"/>
      <c r="J50" s="4">
        <v>244229.33</v>
      </c>
    </row>
    <row r="51" spans="1:10" x14ac:dyDescent="0.25">
      <c r="A51" s="1"/>
      <c r="B51" s="1"/>
      <c r="C51" s="1"/>
      <c r="D51" s="1"/>
      <c r="E51" s="1"/>
      <c r="F51" s="1" t="s">
        <v>220</v>
      </c>
      <c r="G51" s="1"/>
      <c r="H51" s="4">
        <v>41875.32</v>
      </c>
      <c r="I51" s="5"/>
      <c r="J51" s="4">
        <v>12634</v>
      </c>
    </row>
    <row r="52" spans="1:10" x14ac:dyDescent="0.25">
      <c r="A52" s="1"/>
      <c r="B52" s="1"/>
      <c r="C52" s="1"/>
      <c r="D52" s="1"/>
      <c r="E52" s="1"/>
      <c r="F52" s="1" t="s">
        <v>221</v>
      </c>
      <c r="G52" s="1"/>
      <c r="H52" s="4">
        <v>44559</v>
      </c>
      <c r="I52" s="5"/>
      <c r="J52" s="4">
        <v>43356</v>
      </c>
    </row>
    <row r="53" spans="1:10" ht="15.75" thickBot="1" x14ac:dyDescent="0.3">
      <c r="A53" s="1"/>
      <c r="B53" s="1"/>
      <c r="C53" s="1"/>
      <c r="D53" s="1"/>
      <c r="E53" s="1"/>
      <c r="F53" s="1" t="s">
        <v>222</v>
      </c>
      <c r="G53" s="1"/>
      <c r="H53" s="7">
        <v>188851.35</v>
      </c>
      <c r="I53" s="5"/>
      <c r="J53" s="7">
        <v>177326.11</v>
      </c>
    </row>
    <row r="54" spans="1:10" ht="15.75" thickBot="1" x14ac:dyDescent="0.3">
      <c r="A54" s="1"/>
      <c r="B54" s="1"/>
      <c r="C54" s="1"/>
      <c r="D54" s="1"/>
      <c r="E54" s="1" t="s">
        <v>223</v>
      </c>
      <c r="F54" s="1"/>
      <c r="G54" s="1"/>
      <c r="H54" s="8">
        <f>ROUND(SUM(H48:H53),5)</f>
        <v>865065.56</v>
      </c>
      <c r="I54" s="5"/>
      <c r="J54" s="8">
        <f>ROUND(SUM(J48:J53),5)</f>
        <v>766155</v>
      </c>
    </row>
    <row r="55" spans="1:10" ht="30" customHeight="1" thickBot="1" x14ac:dyDescent="0.3">
      <c r="A55" s="1"/>
      <c r="B55" s="1"/>
      <c r="C55" s="1"/>
      <c r="D55" s="1" t="s">
        <v>224</v>
      </c>
      <c r="E55" s="1"/>
      <c r="F55" s="1"/>
      <c r="G55" s="1"/>
      <c r="H55" s="8">
        <f>ROUND(H21+H27+H39+H47+H54,5)</f>
        <v>2952002.11</v>
      </c>
      <c r="I55" s="5"/>
      <c r="J55" s="8">
        <f>ROUND(J21+J27+J39+J47+J54,5)</f>
        <v>2839391.08</v>
      </c>
    </row>
    <row r="56" spans="1:10" ht="30" customHeight="1" thickBot="1" x14ac:dyDescent="0.3">
      <c r="A56" s="1"/>
      <c r="B56" s="1"/>
      <c r="C56" s="1" t="s">
        <v>17</v>
      </c>
      <c r="D56" s="1"/>
      <c r="E56" s="1"/>
      <c r="F56" s="1"/>
      <c r="G56" s="1"/>
      <c r="H56" s="9">
        <f>ROUND(H15+H20+H55,5)</f>
        <v>2962461.15</v>
      </c>
      <c r="I56" s="5"/>
      <c r="J56" s="9">
        <f>ROUND(J15+J20+J55,5)</f>
        <v>2845098.29</v>
      </c>
    </row>
    <row r="57" spans="1:10" ht="30" customHeight="1" x14ac:dyDescent="0.25">
      <c r="A57" s="1"/>
      <c r="B57" s="1" t="s">
        <v>18</v>
      </c>
      <c r="C57" s="1"/>
      <c r="D57" s="1"/>
      <c r="E57" s="1"/>
      <c r="F57" s="1"/>
      <c r="G57" s="1"/>
      <c r="H57" s="4">
        <f>ROUND(H4+H9+H14+H56,5)</f>
        <v>3520654.77</v>
      </c>
      <c r="I57" s="5"/>
      <c r="J57" s="4">
        <f>ROUND(J4+J9+J14+J56,5)</f>
        <v>3328623.86</v>
      </c>
    </row>
    <row r="58" spans="1:10" ht="30" customHeight="1" x14ac:dyDescent="0.25">
      <c r="A58" s="1"/>
      <c r="B58" s="1" t="s">
        <v>19</v>
      </c>
      <c r="C58" s="1"/>
      <c r="D58" s="1"/>
      <c r="E58" s="1"/>
      <c r="F58" s="1"/>
      <c r="G58" s="1"/>
      <c r="H58" s="4"/>
      <c r="I58" s="5"/>
      <c r="J58" s="4"/>
    </row>
    <row r="59" spans="1:10" x14ac:dyDescent="0.25">
      <c r="A59" s="1"/>
      <c r="B59" s="1"/>
      <c r="C59" s="1" t="s">
        <v>20</v>
      </c>
      <c r="D59" s="1"/>
      <c r="E59" s="1"/>
      <c r="F59" s="1"/>
      <c r="G59" s="1"/>
      <c r="H59" s="4">
        <v>30758.74</v>
      </c>
      <c r="I59" s="5"/>
      <c r="J59" s="4">
        <v>30120</v>
      </c>
    </row>
    <row r="60" spans="1:10" ht="15.75" thickBot="1" x14ac:dyDescent="0.3">
      <c r="A60" s="1"/>
      <c r="B60" s="1"/>
      <c r="C60" s="1" t="s">
        <v>21</v>
      </c>
      <c r="D60" s="1"/>
      <c r="E60" s="1"/>
      <c r="F60" s="1"/>
      <c r="G60" s="1"/>
      <c r="H60" s="7">
        <v>-30120</v>
      </c>
      <c r="I60" s="5"/>
      <c r="J60" s="7">
        <v>-30119.439999999999</v>
      </c>
    </row>
    <row r="61" spans="1:10" ht="15.75" thickBot="1" x14ac:dyDescent="0.3">
      <c r="A61" s="1"/>
      <c r="B61" s="1" t="s">
        <v>22</v>
      </c>
      <c r="C61" s="1"/>
      <c r="D61" s="1"/>
      <c r="E61" s="1"/>
      <c r="F61" s="1"/>
      <c r="G61" s="1"/>
      <c r="H61" s="8">
        <f>ROUND(SUM(H58:H60),5)</f>
        <v>638.74</v>
      </c>
      <c r="I61" s="5"/>
      <c r="J61" s="8">
        <f>ROUND(SUM(J58:J60),5)</f>
        <v>0.56000000000000005</v>
      </c>
    </row>
    <row r="62" spans="1:10" s="11" customFormat="1" ht="30" customHeight="1" thickBot="1" x14ac:dyDescent="0.25">
      <c r="A62" s="1" t="s">
        <v>23</v>
      </c>
      <c r="B62" s="1"/>
      <c r="C62" s="1"/>
      <c r="D62" s="1"/>
      <c r="E62" s="1"/>
      <c r="F62" s="1"/>
      <c r="G62" s="1"/>
      <c r="H62" s="10">
        <f>ROUND(H3+H57+H61,5)</f>
        <v>3521293.51</v>
      </c>
      <c r="I62" s="1"/>
      <c r="J62" s="10">
        <f>ROUND(J3+J57+J61,5)</f>
        <v>3328624.42</v>
      </c>
    </row>
    <row r="63" spans="1:10" ht="31.5" customHeight="1" thickTop="1" x14ac:dyDescent="0.25">
      <c r="A63" s="1" t="s">
        <v>24</v>
      </c>
      <c r="B63" s="1"/>
      <c r="C63" s="1"/>
      <c r="D63" s="1"/>
      <c r="E63" s="1"/>
      <c r="F63" s="1"/>
      <c r="G63" s="1"/>
      <c r="H63" s="4"/>
      <c r="I63" s="5"/>
      <c r="J63" s="4"/>
    </row>
    <row r="64" spans="1:10" x14ac:dyDescent="0.25">
      <c r="A64" s="1"/>
      <c r="B64" s="1" t="s">
        <v>25</v>
      </c>
      <c r="C64" s="1"/>
      <c r="D64" s="1"/>
      <c r="E64" s="1"/>
      <c r="F64" s="1"/>
      <c r="G64" s="1"/>
      <c r="H64" s="4"/>
      <c r="I64" s="5"/>
      <c r="J64" s="4"/>
    </row>
    <row r="65" spans="1:10" x14ac:dyDescent="0.25">
      <c r="A65" s="1"/>
      <c r="B65" s="1"/>
      <c r="C65" s="1" t="s">
        <v>26</v>
      </c>
      <c r="D65" s="1"/>
      <c r="E65" s="1"/>
      <c r="F65" s="1"/>
      <c r="G65" s="1"/>
      <c r="H65" s="4"/>
      <c r="I65" s="5"/>
      <c r="J65" s="4"/>
    </row>
    <row r="66" spans="1:10" x14ac:dyDescent="0.25">
      <c r="A66" s="1"/>
      <c r="B66" s="1"/>
      <c r="C66" s="1"/>
      <c r="D66" s="1" t="s">
        <v>27</v>
      </c>
      <c r="E66" s="1"/>
      <c r="F66" s="1"/>
      <c r="G66" s="1"/>
      <c r="H66" s="4"/>
      <c r="I66" s="5"/>
      <c r="J66" s="4"/>
    </row>
    <row r="67" spans="1:10" x14ac:dyDescent="0.25">
      <c r="A67" s="1"/>
      <c r="B67" s="1"/>
      <c r="C67" s="1"/>
      <c r="D67" s="1"/>
      <c r="E67" s="1" t="s">
        <v>28</v>
      </c>
      <c r="F67" s="1"/>
      <c r="G67" s="1"/>
      <c r="H67" s="4">
        <v>198</v>
      </c>
      <c r="I67" s="5"/>
      <c r="J67" s="4">
        <v>0</v>
      </c>
    </row>
    <row r="68" spans="1:10" ht="15.75" thickBot="1" x14ac:dyDescent="0.3">
      <c r="A68" s="1"/>
      <c r="B68" s="1"/>
      <c r="C68" s="1"/>
      <c r="D68" s="1"/>
      <c r="E68" s="1" t="s">
        <v>29</v>
      </c>
      <c r="F68" s="1"/>
      <c r="G68" s="1"/>
      <c r="H68" s="6">
        <v>192492.6</v>
      </c>
      <c r="I68" s="5"/>
      <c r="J68" s="6">
        <v>81731.399999999994</v>
      </c>
    </row>
    <row r="69" spans="1:10" x14ac:dyDescent="0.25">
      <c r="A69" s="1"/>
      <c r="B69" s="1"/>
      <c r="C69" s="1"/>
      <c r="D69" s="1" t="s">
        <v>30</v>
      </c>
      <c r="E69" s="1"/>
      <c r="F69" s="1"/>
      <c r="G69" s="1"/>
      <c r="H69" s="4">
        <f>ROUND(SUM(H66:H68),5)</f>
        <v>192690.6</v>
      </c>
      <c r="I69" s="5"/>
      <c r="J69" s="4">
        <f>ROUND(SUM(J66:J68),5)</f>
        <v>81731.399999999994</v>
      </c>
    </row>
    <row r="70" spans="1:10" ht="30" customHeight="1" x14ac:dyDescent="0.25">
      <c r="A70" s="1"/>
      <c r="B70" s="1"/>
      <c r="C70" s="1"/>
      <c r="D70" s="1" t="s">
        <v>31</v>
      </c>
      <c r="E70" s="1"/>
      <c r="F70" s="1"/>
      <c r="G70" s="1"/>
      <c r="H70" s="4"/>
      <c r="I70" s="5"/>
      <c r="J70" s="4"/>
    </row>
    <row r="71" spans="1:10" x14ac:dyDescent="0.25">
      <c r="A71" s="1"/>
      <c r="B71" s="1"/>
      <c r="C71" s="1"/>
      <c r="D71" s="1"/>
      <c r="E71" s="1" t="s">
        <v>32</v>
      </c>
      <c r="F71" s="1"/>
      <c r="G71" s="1"/>
      <c r="H71" s="4"/>
      <c r="I71" s="5"/>
      <c r="J71" s="4"/>
    </row>
    <row r="72" spans="1:10" x14ac:dyDescent="0.25">
      <c r="A72" s="1"/>
      <c r="B72" s="1"/>
      <c r="C72" s="1"/>
      <c r="D72" s="1"/>
      <c r="E72" s="1"/>
      <c r="F72" s="1" t="s">
        <v>33</v>
      </c>
      <c r="G72" s="1"/>
      <c r="H72" s="4">
        <v>0</v>
      </c>
      <c r="I72" s="5"/>
      <c r="J72" s="4">
        <v>3000</v>
      </c>
    </row>
    <row r="73" spans="1:10" x14ac:dyDescent="0.25">
      <c r="A73" s="1"/>
      <c r="B73" s="1"/>
      <c r="C73" s="1"/>
      <c r="D73" s="1"/>
      <c r="E73" s="1"/>
      <c r="F73" s="1" t="s">
        <v>34</v>
      </c>
      <c r="G73" s="1"/>
      <c r="H73" s="4"/>
      <c r="I73" s="5"/>
      <c r="J73" s="4"/>
    </row>
    <row r="74" spans="1:10" x14ac:dyDescent="0.25">
      <c r="A74" s="1"/>
      <c r="B74" s="1"/>
      <c r="C74" s="1"/>
      <c r="D74" s="1"/>
      <c r="E74" s="1"/>
      <c r="F74" s="1"/>
      <c r="G74" s="1" t="s">
        <v>35</v>
      </c>
      <c r="H74" s="4">
        <v>0</v>
      </c>
      <c r="I74" s="5"/>
      <c r="J74" s="4">
        <v>4989</v>
      </c>
    </row>
    <row r="75" spans="1:10" x14ac:dyDescent="0.25">
      <c r="A75" s="1"/>
      <c r="B75" s="1"/>
      <c r="C75" s="1"/>
      <c r="D75" s="1"/>
      <c r="E75" s="1"/>
      <c r="F75" s="1"/>
      <c r="G75" s="1" t="s">
        <v>36</v>
      </c>
      <c r="H75" s="4">
        <v>0</v>
      </c>
      <c r="I75" s="5"/>
      <c r="J75" s="4">
        <v>20000</v>
      </c>
    </row>
    <row r="76" spans="1:10" x14ac:dyDescent="0.25">
      <c r="A76" s="1"/>
      <c r="B76" s="1"/>
      <c r="C76" s="1"/>
      <c r="D76" s="1"/>
      <c r="E76" s="1"/>
      <c r="F76" s="1"/>
      <c r="G76" s="1" t="s">
        <v>37</v>
      </c>
      <c r="H76" s="4">
        <v>0</v>
      </c>
      <c r="I76" s="5"/>
      <c r="J76" s="4">
        <v>1000</v>
      </c>
    </row>
    <row r="77" spans="1:10" ht="15.75" thickBot="1" x14ac:dyDescent="0.3">
      <c r="A77" s="1"/>
      <c r="B77" s="1"/>
      <c r="C77" s="1"/>
      <c r="D77" s="1"/>
      <c r="E77" s="1"/>
      <c r="F77" s="1"/>
      <c r="G77" s="1" t="s">
        <v>38</v>
      </c>
      <c r="H77" s="7">
        <v>0</v>
      </c>
      <c r="I77" s="5"/>
      <c r="J77" s="7">
        <v>1000</v>
      </c>
    </row>
    <row r="78" spans="1:10" ht="15.75" thickBot="1" x14ac:dyDescent="0.3">
      <c r="A78" s="1"/>
      <c r="B78" s="1"/>
      <c r="C78" s="1"/>
      <c r="D78" s="1"/>
      <c r="E78" s="1"/>
      <c r="F78" s="1" t="s">
        <v>39</v>
      </c>
      <c r="G78" s="1"/>
      <c r="H78" s="9">
        <f>ROUND(SUM(H73:H77),5)</f>
        <v>0</v>
      </c>
      <c r="I78" s="5"/>
      <c r="J78" s="9">
        <f>ROUND(SUM(J73:J77),5)</f>
        <v>26989</v>
      </c>
    </row>
    <row r="79" spans="1:10" ht="30" customHeight="1" x14ac:dyDescent="0.25">
      <c r="A79" s="1"/>
      <c r="B79" s="1"/>
      <c r="C79" s="1"/>
      <c r="D79" s="1"/>
      <c r="E79" s="1" t="s">
        <v>40</v>
      </c>
      <c r="F79" s="1"/>
      <c r="G79" s="1"/>
      <c r="H79" s="4">
        <f>ROUND(SUM(H71:H72)+H78,5)</f>
        <v>0</v>
      </c>
      <c r="I79" s="5"/>
      <c r="J79" s="4">
        <f>ROUND(SUM(J71:J72)+J78,5)</f>
        <v>29989</v>
      </c>
    </row>
    <row r="80" spans="1:10" ht="30" customHeight="1" thickBot="1" x14ac:dyDescent="0.3">
      <c r="A80" s="1"/>
      <c r="B80" s="1"/>
      <c r="C80" s="1"/>
      <c r="D80" s="1"/>
      <c r="E80" s="1" t="s">
        <v>225</v>
      </c>
      <c r="F80" s="1"/>
      <c r="G80" s="1"/>
      <c r="H80" s="7">
        <v>10616.6</v>
      </c>
      <c r="I80" s="5"/>
      <c r="J80" s="7">
        <v>9728.67</v>
      </c>
    </row>
    <row r="81" spans="1:10" ht="15.75" thickBot="1" x14ac:dyDescent="0.3">
      <c r="A81" s="1"/>
      <c r="B81" s="1"/>
      <c r="C81" s="1"/>
      <c r="D81" s="1" t="s">
        <v>41</v>
      </c>
      <c r="E81" s="1"/>
      <c r="F81" s="1"/>
      <c r="G81" s="1"/>
      <c r="H81" s="8">
        <f>ROUND(H70+SUM(H79:H80),5)</f>
        <v>10616.6</v>
      </c>
      <c r="I81" s="5"/>
      <c r="J81" s="8">
        <f>ROUND(J70+SUM(J79:J80),5)</f>
        <v>39717.67</v>
      </c>
    </row>
    <row r="82" spans="1:10" ht="30" customHeight="1" thickBot="1" x14ac:dyDescent="0.3">
      <c r="A82" s="1"/>
      <c r="B82" s="1"/>
      <c r="C82" s="1" t="s">
        <v>42</v>
      </c>
      <c r="D82" s="1"/>
      <c r="E82" s="1"/>
      <c r="F82" s="1"/>
      <c r="G82" s="1"/>
      <c r="H82" s="9">
        <f>ROUND(H65+H69+H81,5)</f>
        <v>203307.2</v>
      </c>
      <c r="I82" s="5"/>
      <c r="J82" s="9">
        <f>ROUND(J65+J69+J81,5)</f>
        <v>121449.07</v>
      </c>
    </row>
    <row r="83" spans="1:10" ht="30" customHeight="1" x14ac:dyDescent="0.25">
      <c r="A83" s="1"/>
      <c r="B83" s="1" t="s">
        <v>43</v>
      </c>
      <c r="C83" s="1"/>
      <c r="D83" s="1"/>
      <c r="E83" s="1"/>
      <c r="F83" s="1"/>
      <c r="G83" s="1"/>
      <c r="H83" s="4">
        <f>ROUND(H64+H82,5)</f>
        <v>203307.2</v>
      </c>
      <c r="I83" s="5"/>
      <c r="J83" s="4">
        <f>ROUND(J64+J82,5)</f>
        <v>121449.07</v>
      </c>
    </row>
    <row r="84" spans="1:10" ht="30" customHeight="1" x14ac:dyDescent="0.25">
      <c r="A84" s="1"/>
      <c r="B84" s="1" t="s">
        <v>44</v>
      </c>
      <c r="C84" s="1"/>
      <c r="D84" s="1"/>
      <c r="E84" s="1"/>
      <c r="F84" s="1"/>
      <c r="G84" s="1"/>
      <c r="H84" s="4"/>
      <c r="I84" s="5"/>
      <c r="J84" s="4"/>
    </row>
    <row r="85" spans="1:10" x14ac:dyDescent="0.25">
      <c r="A85" s="1"/>
      <c r="B85" s="1"/>
      <c r="C85" s="1" t="s">
        <v>45</v>
      </c>
      <c r="D85" s="1"/>
      <c r="E85" s="1"/>
      <c r="F85" s="1"/>
      <c r="G85" s="1"/>
      <c r="H85" s="4">
        <v>787752.89</v>
      </c>
      <c r="I85" s="5"/>
      <c r="J85" s="4">
        <v>774031.62</v>
      </c>
    </row>
    <row r="86" spans="1:10" x14ac:dyDescent="0.25">
      <c r="A86" s="1"/>
      <c r="B86" s="1"/>
      <c r="C86" s="1" t="s">
        <v>46</v>
      </c>
      <c r="D86" s="1"/>
      <c r="E86" s="1"/>
      <c r="F86" s="1"/>
      <c r="G86" s="1"/>
      <c r="H86" s="4">
        <v>1088104</v>
      </c>
      <c r="I86" s="5"/>
      <c r="J86" s="4">
        <v>886779</v>
      </c>
    </row>
    <row r="87" spans="1:10" x14ac:dyDescent="0.25">
      <c r="A87" s="1"/>
      <c r="B87" s="1"/>
      <c r="C87" s="1" t="s">
        <v>47</v>
      </c>
      <c r="D87" s="1"/>
      <c r="E87" s="1"/>
      <c r="F87" s="1"/>
      <c r="G87" s="1"/>
      <c r="H87" s="4">
        <v>1256535.51</v>
      </c>
      <c r="I87" s="5"/>
      <c r="J87" s="4">
        <v>1208530</v>
      </c>
    </row>
    <row r="88" spans="1:10" ht="15.75" thickBot="1" x14ac:dyDescent="0.3">
      <c r="A88" s="1"/>
      <c r="B88" s="1"/>
      <c r="C88" s="1" t="s">
        <v>48</v>
      </c>
      <c r="D88" s="1"/>
      <c r="E88" s="1"/>
      <c r="F88" s="1"/>
      <c r="G88" s="1"/>
      <c r="H88" s="7">
        <v>185593.91</v>
      </c>
      <c r="I88" s="5"/>
      <c r="J88" s="7">
        <v>337834.73</v>
      </c>
    </row>
    <row r="89" spans="1:10" ht="15.75" thickBot="1" x14ac:dyDescent="0.3">
      <c r="A89" s="1"/>
      <c r="B89" s="1" t="s">
        <v>49</v>
      </c>
      <c r="C89" s="1"/>
      <c r="D89" s="1"/>
      <c r="E89" s="1"/>
      <c r="F89" s="1"/>
      <c r="G89" s="1"/>
      <c r="H89" s="8">
        <f>ROUND(SUM(H84:H88),5)</f>
        <v>3317986.31</v>
      </c>
      <c r="I89" s="5"/>
      <c r="J89" s="8">
        <f>ROUND(SUM(J84:J88),5)</f>
        <v>3207175.35</v>
      </c>
    </row>
    <row r="90" spans="1:10" s="11" customFormat="1" ht="30" customHeight="1" thickBot="1" x14ac:dyDescent="0.25">
      <c r="A90" s="1" t="s">
        <v>50</v>
      </c>
      <c r="B90" s="1"/>
      <c r="C90" s="1"/>
      <c r="D90" s="1"/>
      <c r="E90" s="1"/>
      <c r="F90" s="1"/>
      <c r="G90" s="1"/>
      <c r="H90" s="10">
        <f>ROUND(H63+H83+H89,5)</f>
        <v>3521293.51</v>
      </c>
      <c r="I90" s="1"/>
      <c r="J90" s="10">
        <f>ROUND(J63+J83+J89,5)</f>
        <v>3328624.42</v>
      </c>
    </row>
    <row r="91" spans="1:10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3:54 PM
&amp;"Arial,Bold"&amp;8 06/17/15
&amp;"Arial,Bold"&amp;8 Accrual Basis&amp;C&amp;"Arial,Bold"&amp;12 The TREE Fund
&amp;"Arial,Bold"&amp;14 Balance Sheet
&amp;"Arial,Bold"&amp;10 As of May 31,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29" workbookViewId="0">
      <selection activeCell="G67" sqref="G67"/>
    </sheetView>
  </sheetViews>
  <sheetFormatPr defaultRowHeight="15" x14ac:dyDescent="0.25"/>
  <cols>
    <col min="1" max="5" width="3" style="16" customWidth="1"/>
    <col min="6" max="6" width="30.7109375" style="16" customWidth="1"/>
    <col min="7" max="7" width="8.42578125" style="17" bestFit="1" customWidth="1"/>
    <col min="8" max="8" width="2.28515625" style="17" customWidth="1"/>
    <col min="9" max="9" width="8.7109375" style="17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9" s="15" customFormat="1" ht="16.5" thickTop="1" thickBot="1" x14ac:dyDescent="0.3">
      <c r="A2" s="12"/>
      <c r="B2" s="12"/>
      <c r="C2" s="12"/>
      <c r="D2" s="12"/>
      <c r="E2" s="12"/>
      <c r="F2" s="12"/>
      <c r="G2" s="13" t="s">
        <v>226</v>
      </c>
      <c r="H2" s="14"/>
      <c r="I2" s="13" t="s">
        <v>227</v>
      </c>
    </row>
    <row r="3" spans="1:9" ht="15.75" thickTop="1" x14ac:dyDescent="0.25">
      <c r="A3" s="1"/>
      <c r="B3" s="1" t="s">
        <v>51</v>
      </c>
      <c r="C3" s="1"/>
      <c r="D3" s="1"/>
      <c r="E3" s="1"/>
      <c r="F3" s="1"/>
      <c r="G3" s="4"/>
      <c r="H3" s="5"/>
      <c r="I3" s="4"/>
    </row>
    <row r="4" spans="1:9" x14ac:dyDescent="0.25">
      <c r="A4" s="1"/>
      <c r="B4" s="1"/>
      <c r="C4" s="1"/>
      <c r="D4" s="1" t="s">
        <v>52</v>
      </c>
      <c r="E4" s="1"/>
      <c r="F4" s="1"/>
      <c r="G4" s="4"/>
      <c r="H4" s="5"/>
      <c r="I4" s="4"/>
    </row>
    <row r="5" spans="1:9" x14ac:dyDescent="0.25">
      <c r="A5" s="1"/>
      <c r="B5" s="1"/>
      <c r="C5" s="1"/>
      <c r="D5" s="1"/>
      <c r="E5" s="1" t="s">
        <v>53</v>
      </c>
      <c r="F5" s="1"/>
      <c r="G5" s="4"/>
      <c r="H5" s="5"/>
      <c r="I5" s="4"/>
    </row>
    <row r="6" spans="1:9" x14ac:dyDescent="0.25">
      <c r="A6" s="1"/>
      <c r="B6" s="1"/>
      <c r="C6" s="1"/>
      <c r="D6" s="1"/>
      <c r="E6" s="1"/>
      <c r="F6" s="1" t="s">
        <v>54</v>
      </c>
      <c r="G6" s="4">
        <v>30</v>
      </c>
      <c r="H6" s="5"/>
      <c r="I6" s="4">
        <v>665</v>
      </c>
    </row>
    <row r="7" spans="1:9" ht="15.75" thickBot="1" x14ac:dyDescent="0.3">
      <c r="A7" s="1"/>
      <c r="B7" s="1"/>
      <c r="C7" s="1"/>
      <c r="D7" s="1"/>
      <c r="E7" s="1"/>
      <c r="F7" s="1" t="s">
        <v>55</v>
      </c>
      <c r="G7" s="6">
        <v>7524.52</v>
      </c>
      <c r="H7" s="5"/>
      <c r="I7" s="6">
        <v>17081.849999999999</v>
      </c>
    </row>
    <row r="8" spans="1:9" x14ac:dyDescent="0.25">
      <c r="A8" s="1"/>
      <c r="B8" s="1"/>
      <c r="C8" s="1"/>
      <c r="D8" s="1"/>
      <c r="E8" s="1" t="s">
        <v>56</v>
      </c>
      <c r="F8" s="1"/>
      <c r="G8" s="4">
        <f>ROUND(SUM(G5:G7),5)</f>
        <v>7554.52</v>
      </c>
      <c r="H8" s="5"/>
      <c r="I8" s="4">
        <f>ROUND(SUM(I5:I7),5)</f>
        <v>17746.849999999999</v>
      </c>
    </row>
    <row r="9" spans="1:9" ht="30" customHeight="1" x14ac:dyDescent="0.25">
      <c r="A9" s="1"/>
      <c r="B9" s="1"/>
      <c r="C9" s="1"/>
      <c r="D9" s="1"/>
      <c r="E9" s="1" t="s">
        <v>57</v>
      </c>
      <c r="F9" s="1"/>
      <c r="G9" s="4"/>
      <c r="H9" s="5"/>
      <c r="I9" s="4"/>
    </row>
    <row r="10" spans="1:9" x14ac:dyDescent="0.25">
      <c r="A10" s="1"/>
      <c r="B10" s="1"/>
      <c r="C10" s="1"/>
      <c r="D10" s="1"/>
      <c r="E10" s="1"/>
      <c r="F10" s="1" t="s">
        <v>58</v>
      </c>
      <c r="G10" s="4">
        <v>18819</v>
      </c>
      <c r="H10" s="5"/>
      <c r="I10" s="4">
        <v>30500</v>
      </c>
    </row>
    <row r="11" spans="1:9" x14ac:dyDescent="0.25">
      <c r="A11" s="1"/>
      <c r="B11" s="1"/>
      <c r="C11" s="1"/>
      <c r="D11" s="1"/>
      <c r="E11" s="1"/>
      <c r="F11" s="1" t="s">
        <v>59</v>
      </c>
      <c r="G11" s="4">
        <v>17952</v>
      </c>
      <c r="H11" s="5"/>
      <c r="I11" s="4">
        <v>20880</v>
      </c>
    </row>
    <row r="12" spans="1:9" x14ac:dyDescent="0.25">
      <c r="A12" s="1"/>
      <c r="B12" s="1"/>
      <c r="C12" s="1"/>
      <c r="D12" s="1"/>
      <c r="E12" s="1"/>
      <c r="F12" s="1" t="s">
        <v>60</v>
      </c>
      <c r="G12" s="4">
        <v>7500</v>
      </c>
      <c r="H12" s="5"/>
      <c r="I12" s="4">
        <v>4485.95</v>
      </c>
    </row>
    <row r="13" spans="1:9" ht="15.75" thickBot="1" x14ac:dyDescent="0.3">
      <c r="A13" s="1"/>
      <c r="B13" s="1"/>
      <c r="C13" s="1"/>
      <c r="D13" s="1"/>
      <c r="E13" s="1"/>
      <c r="F13" s="1" t="s">
        <v>61</v>
      </c>
      <c r="G13" s="6">
        <v>1500</v>
      </c>
      <c r="H13" s="5"/>
      <c r="I13" s="6">
        <v>900</v>
      </c>
    </row>
    <row r="14" spans="1:9" x14ac:dyDescent="0.25">
      <c r="A14" s="1"/>
      <c r="B14" s="1"/>
      <c r="C14" s="1"/>
      <c r="D14" s="1"/>
      <c r="E14" s="1" t="s">
        <v>62</v>
      </c>
      <c r="F14" s="1"/>
      <c r="G14" s="4">
        <f>ROUND(SUM(G9:G13),5)</f>
        <v>45771</v>
      </c>
      <c r="H14" s="5"/>
      <c r="I14" s="4">
        <f>ROUND(SUM(I9:I13),5)</f>
        <v>56765.95</v>
      </c>
    </row>
    <row r="15" spans="1:9" ht="30" customHeight="1" x14ac:dyDescent="0.25">
      <c r="A15" s="1"/>
      <c r="B15" s="1"/>
      <c r="C15" s="1"/>
      <c r="D15" s="1"/>
      <c r="E15" s="1" t="s">
        <v>63</v>
      </c>
      <c r="F15" s="1"/>
      <c r="G15" s="4"/>
      <c r="H15" s="5"/>
      <c r="I15" s="4"/>
    </row>
    <row r="16" spans="1:9" x14ac:dyDescent="0.25">
      <c r="A16" s="1"/>
      <c r="B16" s="1"/>
      <c r="C16" s="1"/>
      <c r="D16" s="1"/>
      <c r="E16" s="1"/>
      <c r="F16" s="1" t="s">
        <v>65</v>
      </c>
      <c r="G16" s="4">
        <v>975</v>
      </c>
      <c r="H16" s="5"/>
      <c r="I16" s="4">
        <v>5400</v>
      </c>
    </row>
    <row r="17" spans="1:9" x14ac:dyDescent="0.25">
      <c r="A17" s="1"/>
      <c r="B17" s="1"/>
      <c r="C17" s="1"/>
      <c r="D17" s="1"/>
      <c r="E17" s="1"/>
      <c r="F17" s="1" t="s">
        <v>66</v>
      </c>
      <c r="G17" s="4">
        <v>1000</v>
      </c>
      <c r="H17" s="5"/>
      <c r="I17" s="4">
        <v>120</v>
      </c>
    </row>
    <row r="18" spans="1:9" ht="15.75" thickBot="1" x14ac:dyDescent="0.3">
      <c r="A18" s="1"/>
      <c r="B18" s="1"/>
      <c r="C18" s="1"/>
      <c r="D18" s="1"/>
      <c r="E18" s="1"/>
      <c r="F18" s="1" t="s">
        <v>228</v>
      </c>
      <c r="G18" s="6">
        <v>0</v>
      </c>
      <c r="H18" s="5"/>
      <c r="I18" s="6">
        <v>-4690</v>
      </c>
    </row>
    <row r="19" spans="1:9" x14ac:dyDescent="0.25">
      <c r="A19" s="1"/>
      <c r="B19" s="1"/>
      <c r="C19" s="1"/>
      <c r="D19" s="1"/>
      <c r="E19" s="1" t="s">
        <v>67</v>
      </c>
      <c r="F19" s="1"/>
      <c r="G19" s="4">
        <f>ROUND(SUM(G15:G18),5)</f>
        <v>1975</v>
      </c>
      <c r="H19" s="5"/>
      <c r="I19" s="4">
        <f>ROUND(SUM(I15:I18),5)</f>
        <v>830</v>
      </c>
    </row>
    <row r="20" spans="1:9" ht="30" customHeight="1" thickBot="1" x14ac:dyDescent="0.3">
      <c r="A20" s="1"/>
      <c r="B20" s="1"/>
      <c r="C20" s="1"/>
      <c r="D20" s="1"/>
      <c r="E20" s="1" t="s">
        <v>68</v>
      </c>
      <c r="F20" s="1"/>
      <c r="G20" s="7">
        <v>8</v>
      </c>
      <c r="H20" s="5"/>
      <c r="I20" s="7">
        <v>0</v>
      </c>
    </row>
    <row r="21" spans="1:9" ht="15.75" thickBot="1" x14ac:dyDescent="0.3">
      <c r="A21" s="1"/>
      <c r="B21" s="1"/>
      <c r="C21" s="1"/>
      <c r="D21" s="1" t="s">
        <v>69</v>
      </c>
      <c r="E21" s="1"/>
      <c r="F21" s="1"/>
      <c r="G21" s="9">
        <f>ROUND(G4+G8+G14+SUM(G19:G20),5)</f>
        <v>55308.52</v>
      </c>
      <c r="H21" s="5"/>
      <c r="I21" s="9">
        <f>ROUND(I4+I8+I14+SUM(I19:I20),5)</f>
        <v>75342.8</v>
      </c>
    </row>
    <row r="22" spans="1:9" ht="30" customHeight="1" x14ac:dyDescent="0.25">
      <c r="A22" s="1"/>
      <c r="B22" s="1"/>
      <c r="C22" s="1" t="s">
        <v>70</v>
      </c>
      <c r="D22" s="1"/>
      <c r="E22" s="1"/>
      <c r="F22" s="1"/>
      <c r="G22" s="4">
        <f>G21</f>
        <v>55308.52</v>
      </c>
      <c r="H22" s="5"/>
      <c r="I22" s="4">
        <f>I21</f>
        <v>75342.8</v>
      </c>
    </row>
    <row r="23" spans="1:9" ht="30" customHeight="1" x14ac:dyDescent="0.25">
      <c r="A23" s="1"/>
      <c r="B23" s="1"/>
      <c r="C23" s="1"/>
      <c r="D23" s="1" t="s">
        <v>71</v>
      </c>
      <c r="E23" s="1"/>
      <c r="F23" s="1"/>
      <c r="G23" s="4"/>
      <c r="H23" s="5"/>
      <c r="I23" s="4"/>
    </row>
    <row r="24" spans="1:9" x14ac:dyDescent="0.25">
      <c r="A24" s="1"/>
      <c r="B24" s="1"/>
      <c r="C24" s="1"/>
      <c r="D24" s="1"/>
      <c r="E24" s="1" t="s">
        <v>110</v>
      </c>
      <c r="F24" s="1"/>
      <c r="G24" s="4">
        <v>0</v>
      </c>
      <c r="H24" s="5"/>
      <c r="I24" s="4">
        <v>83.94</v>
      </c>
    </row>
    <row r="25" spans="1:9" x14ac:dyDescent="0.25">
      <c r="A25" s="1"/>
      <c r="B25" s="1"/>
      <c r="C25" s="1"/>
      <c r="D25" s="1"/>
      <c r="E25" s="1" t="s">
        <v>72</v>
      </c>
      <c r="F25" s="1"/>
      <c r="G25" s="4">
        <v>924.43</v>
      </c>
      <c r="H25" s="5"/>
      <c r="I25" s="4">
        <v>3192.8</v>
      </c>
    </row>
    <row r="26" spans="1:9" x14ac:dyDescent="0.25">
      <c r="A26" s="1"/>
      <c r="B26" s="1"/>
      <c r="C26" s="1"/>
      <c r="D26" s="1"/>
      <c r="E26" s="1" t="s">
        <v>111</v>
      </c>
      <c r="F26" s="1"/>
      <c r="G26" s="4">
        <v>981.46</v>
      </c>
      <c r="H26" s="5"/>
      <c r="I26" s="4">
        <v>71.709999999999994</v>
      </c>
    </row>
    <row r="27" spans="1:9" x14ac:dyDescent="0.25">
      <c r="A27" s="1"/>
      <c r="B27" s="1"/>
      <c r="C27" s="1"/>
      <c r="D27" s="1"/>
      <c r="E27" s="1" t="s">
        <v>73</v>
      </c>
      <c r="F27" s="1"/>
      <c r="G27" s="4">
        <v>2880.69</v>
      </c>
      <c r="H27" s="5"/>
      <c r="I27" s="4">
        <v>2297.2399999999998</v>
      </c>
    </row>
    <row r="28" spans="1:9" x14ac:dyDescent="0.25">
      <c r="A28" s="1"/>
      <c r="B28" s="1"/>
      <c r="C28" s="1"/>
      <c r="D28" s="1"/>
      <c r="E28" s="1" t="s">
        <v>74</v>
      </c>
      <c r="F28" s="1"/>
      <c r="G28" s="4">
        <v>1798.89</v>
      </c>
      <c r="H28" s="5"/>
      <c r="I28" s="4">
        <v>983.45</v>
      </c>
    </row>
    <row r="29" spans="1:9" x14ac:dyDescent="0.25">
      <c r="A29" s="1"/>
      <c r="B29" s="1"/>
      <c r="C29" s="1"/>
      <c r="D29" s="1"/>
      <c r="E29" s="1" t="s">
        <v>75</v>
      </c>
      <c r="F29" s="1"/>
      <c r="G29" s="4">
        <v>3348.76</v>
      </c>
      <c r="H29" s="5"/>
      <c r="I29" s="4">
        <v>2167.84</v>
      </c>
    </row>
    <row r="30" spans="1:9" x14ac:dyDescent="0.25">
      <c r="A30" s="1"/>
      <c r="B30" s="1"/>
      <c r="C30" s="1"/>
      <c r="D30" s="1"/>
      <c r="E30" s="1" t="s">
        <v>113</v>
      </c>
      <c r="F30" s="1"/>
      <c r="G30" s="4">
        <v>275</v>
      </c>
      <c r="H30" s="5"/>
      <c r="I30" s="4">
        <v>0</v>
      </c>
    </row>
    <row r="31" spans="1:9" x14ac:dyDescent="0.25">
      <c r="A31" s="1"/>
      <c r="B31" s="1"/>
      <c r="C31" s="1"/>
      <c r="D31" s="1"/>
      <c r="E31" s="1" t="s">
        <v>76</v>
      </c>
      <c r="F31" s="1"/>
      <c r="G31" s="4">
        <v>5046</v>
      </c>
      <c r="H31" s="5"/>
      <c r="I31" s="4">
        <v>3313.75</v>
      </c>
    </row>
    <row r="32" spans="1:9" x14ac:dyDescent="0.25">
      <c r="A32" s="1"/>
      <c r="B32" s="1"/>
      <c r="C32" s="1"/>
      <c r="D32" s="1"/>
      <c r="E32" s="1" t="s">
        <v>77</v>
      </c>
      <c r="F32" s="1"/>
      <c r="G32" s="4">
        <v>-1118.78</v>
      </c>
      <c r="H32" s="5"/>
      <c r="I32" s="4">
        <v>3285</v>
      </c>
    </row>
    <row r="33" spans="1:9" x14ac:dyDescent="0.25">
      <c r="A33" s="1"/>
      <c r="B33" s="1"/>
      <c r="C33" s="1"/>
      <c r="D33" s="1"/>
      <c r="E33" s="1" t="s">
        <v>78</v>
      </c>
      <c r="F33" s="1"/>
      <c r="G33" s="4">
        <v>1526</v>
      </c>
      <c r="H33" s="5"/>
      <c r="I33" s="4">
        <v>536.85</v>
      </c>
    </row>
    <row r="34" spans="1:9" x14ac:dyDescent="0.25">
      <c r="A34" s="1"/>
      <c r="B34" s="1"/>
      <c r="C34" s="1"/>
      <c r="D34" s="1"/>
      <c r="E34" s="1" t="s">
        <v>79</v>
      </c>
      <c r="F34" s="1"/>
      <c r="G34" s="4">
        <v>2500</v>
      </c>
      <c r="H34" s="5"/>
      <c r="I34" s="4">
        <v>0</v>
      </c>
    </row>
    <row r="35" spans="1:9" x14ac:dyDescent="0.25">
      <c r="A35" s="1"/>
      <c r="B35" s="1"/>
      <c r="C35" s="1"/>
      <c r="D35" s="1"/>
      <c r="E35" s="1" t="s">
        <v>115</v>
      </c>
      <c r="F35" s="1"/>
      <c r="G35" s="4">
        <v>-87</v>
      </c>
      <c r="H35" s="5"/>
      <c r="I35" s="4">
        <v>0</v>
      </c>
    </row>
    <row r="36" spans="1:9" x14ac:dyDescent="0.25">
      <c r="A36" s="1"/>
      <c r="B36" s="1"/>
      <c r="C36" s="1"/>
      <c r="D36" s="1"/>
      <c r="E36" s="1" t="s">
        <v>80</v>
      </c>
      <c r="F36" s="1"/>
      <c r="G36" s="4">
        <v>85.42</v>
      </c>
      <c r="H36" s="5"/>
      <c r="I36" s="4">
        <v>2792.58</v>
      </c>
    </row>
    <row r="37" spans="1:9" x14ac:dyDescent="0.25">
      <c r="A37" s="1"/>
      <c r="B37" s="1"/>
      <c r="C37" s="1"/>
      <c r="D37" s="1"/>
      <c r="E37" s="1" t="s">
        <v>81</v>
      </c>
      <c r="F37" s="1"/>
      <c r="G37" s="4">
        <v>135.99</v>
      </c>
      <c r="H37" s="5"/>
      <c r="I37" s="4">
        <v>0</v>
      </c>
    </row>
    <row r="38" spans="1:9" x14ac:dyDescent="0.25">
      <c r="A38" s="1"/>
      <c r="B38" s="1"/>
      <c r="C38" s="1"/>
      <c r="D38" s="1"/>
      <c r="E38" s="1" t="s">
        <v>82</v>
      </c>
      <c r="F38" s="1"/>
      <c r="G38" s="4"/>
      <c r="H38" s="5"/>
      <c r="I38" s="4"/>
    </row>
    <row r="39" spans="1:9" x14ac:dyDescent="0.25">
      <c r="A39" s="1"/>
      <c r="B39" s="1"/>
      <c r="C39" s="1"/>
      <c r="D39" s="1"/>
      <c r="E39" s="1"/>
      <c r="F39" s="1" t="s">
        <v>229</v>
      </c>
      <c r="G39" s="4">
        <v>2000</v>
      </c>
      <c r="H39" s="5"/>
      <c r="I39" s="4">
        <v>0</v>
      </c>
    </row>
    <row r="40" spans="1:9" x14ac:dyDescent="0.25">
      <c r="A40" s="1"/>
      <c r="B40" s="1"/>
      <c r="C40" s="1"/>
      <c r="D40" s="1"/>
      <c r="E40" s="1"/>
      <c r="F40" s="1" t="s">
        <v>230</v>
      </c>
      <c r="G40" s="4">
        <v>2000</v>
      </c>
      <c r="H40" s="5"/>
      <c r="I40" s="4">
        <v>0</v>
      </c>
    </row>
    <row r="41" spans="1:9" ht="15.75" thickBot="1" x14ac:dyDescent="0.3">
      <c r="A41" s="1"/>
      <c r="B41" s="1"/>
      <c r="C41" s="1"/>
      <c r="D41" s="1"/>
      <c r="E41" s="1"/>
      <c r="F41" s="1" t="s">
        <v>231</v>
      </c>
      <c r="G41" s="6">
        <v>2000</v>
      </c>
      <c r="H41" s="5"/>
      <c r="I41" s="6">
        <v>0</v>
      </c>
    </row>
    <row r="42" spans="1:9" x14ac:dyDescent="0.25">
      <c r="A42" s="1"/>
      <c r="B42" s="1"/>
      <c r="C42" s="1"/>
      <c r="D42" s="1"/>
      <c r="E42" s="1" t="s">
        <v>85</v>
      </c>
      <c r="F42" s="1"/>
      <c r="G42" s="4">
        <f>ROUND(SUM(G38:G41),5)</f>
        <v>6000</v>
      </c>
      <c r="H42" s="5"/>
      <c r="I42" s="4">
        <f>ROUND(SUM(I38:I41),5)</f>
        <v>0</v>
      </c>
    </row>
    <row r="43" spans="1:9" ht="30" customHeight="1" x14ac:dyDescent="0.25">
      <c r="A43" s="1"/>
      <c r="B43" s="1"/>
      <c r="C43" s="1"/>
      <c r="D43" s="1"/>
      <c r="E43" s="1" t="s">
        <v>232</v>
      </c>
      <c r="F43" s="1"/>
      <c r="G43" s="4">
        <v>2198.1999999999998</v>
      </c>
      <c r="H43" s="5"/>
      <c r="I43" s="4">
        <v>0</v>
      </c>
    </row>
    <row r="44" spans="1:9" x14ac:dyDescent="0.25">
      <c r="A44" s="1"/>
      <c r="B44" s="1"/>
      <c r="C44" s="1"/>
      <c r="D44" s="1"/>
      <c r="E44" s="1" t="s">
        <v>86</v>
      </c>
      <c r="F44" s="1"/>
      <c r="G44" s="4">
        <v>1080.06</v>
      </c>
      <c r="H44" s="5"/>
      <c r="I44" s="4">
        <v>1501.37</v>
      </c>
    </row>
    <row r="45" spans="1:9" x14ac:dyDescent="0.25">
      <c r="A45" s="1"/>
      <c r="B45" s="1"/>
      <c r="C45" s="1"/>
      <c r="D45" s="1"/>
      <c r="E45" s="1" t="s">
        <v>87</v>
      </c>
      <c r="F45" s="1"/>
      <c r="G45" s="4">
        <v>211.15</v>
      </c>
      <c r="H45" s="5"/>
      <c r="I45" s="4">
        <v>668.94</v>
      </c>
    </row>
    <row r="46" spans="1:9" x14ac:dyDescent="0.25">
      <c r="A46" s="1"/>
      <c r="B46" s="1"/>
      <c r="C46" s="1"/>
      <c r="D46" s="1"/>
      <c r="E46" s="1" t="s">
        <v>88</v>
      </c>
      <c r="F46" s="1"/>
      <c r="G46" s="4">
        <v>1619</v>
      </c>
      <c r="H46" s="5"/>
      <c r="I46" s="4">
        <v>1450.99</v>
      </c>
    </row>
    <row r="47" spans="1:9" x14ac:dyDescent="0.25">
      <c r="A47" s="1"/>
      <c r="B47" s="1"/>
      <c r="C47" s="1"/>
      <c r="D47" s="1"/>
      <c r="E47" s="1" t="s">
        <v>89</v>
      </c>
      <c r="F47" s="1"/>
      <c r="G47" s="4">
        <v>68.25</v>
      </c>
      <c r="H47" s="5"/>
      <c r="I47" s="4">
        <v>0</v>
      </c>
    </row>
    <row r="48" spans="1:9" x14ac:dyDescent="0.25">
      <c r="A48" s="1"/>
      <c r="B48" s="1"/>
      <c r="C48" s="1"/>
      <c r="D48" s="1"/>
      <c r="E48" s="1" t="s">
        <v>119</v>
      </c>
      <c r="F48" s="1"/>
      <c r="G48" s="4">
        <v>0</v>
      </c>
      <c r="H48" s="5"/>
      <c r="I48" s="4">
        <v>35.950000000000003</v>
      </c>
    </row>
    <row r="49" spans="1:9" x14ac:dyDescent="0.25">
      <c r="A49" s="1"/>
      <c r="B49" s="1"/>
      <c r="C49" s="1"/>
      <c r="D49" s="1"/>
      <c r="E49" s="1" t="s">
        <v>120</v>
      </c>
      <c r="F49" s="1"/>
      <c r="G49" s="4">
        <v>150</v>
      </c>
      <c r="H49" s="5"/>
      <c r="I49" s="4">
        <v>38.67</v>
      </c>
    </row>
    <row r="50" spans="1:9" x14ac:dyDescent="0.25">
      <c r="A50" s="1"/>
      <c r="B50" s="1"/>
      <c r="C50" s="1"/>
      <c r="D50" s="1"/>
      <c r="E50" s="1" t="s">
        <v>90</v>
      </c>
      <c r="F50" s="1"/>
      <c r="G50" s="4">
        <v>521.36</v>
      </c>
      <c r="H50" s="5"/>
      <c r="I50" s="4">
        <v>1372.94</v>
      </c>
    </row>
    <row r="51" spans="1:9" x14ac:dyDescent="0.25">
      <c r="A51" s="1"/>
      <c r="B51" s="1"/>
      <c r="C51" s="1"/>
      <c r="D51" s="1"/>
      <c r="E51" s="1" t="s">
        <v>121</v>
      </c>
      <c r="F51" s="1"/>
      <c r="G51" s="4">
        <v>75</v>
      </c>
      <c r="H51" s="5"/>
      <c r="I51" s="4">
        <v>0</v>
      </c>
    </row>
    <row r="52" spans="1:9" x14ac:dyDescent="0.25">
      <c r="A52" s="1"/>
      <c r="B52" s="1"/>
      <c r="C52" s="1"/>
      <c r="D52" s="1"/>
      <c r="E52" s="1" t="s">
        <v>91</v>
      </c>
      <c r="F52" s="1"/>
      <c r="G52" s="4">
        <v>52</v>
      </c>
      <c r="H52" s="5"/>
      <c r="I52" s="4">
        <v>0</v>
      </c>
    </row>
    <row r="53" spans="1:9" x14ac:dyDescent="0.25">
      <c r="A53" s="1"/>
      <c r="B53" s="1"/>
      <c r="C53" s="1"/>
      <c r="D53" s="1"/>
      <c r="E53" s="1" t="s">
        <v>92</v>
      </c>
      <c r="F53" s="1"/>
      <c r="G53" s="4">
        <v>2395.17</v>
      </c>
      <c r="H53" s="5"/>
      <c r="I53" s="4">
        <v>1703.96</v>
      </c>
    </row>
    <row r="54" spans="1:9" x14ac:dyDescent="0.25">
      <c r="A54" s="1"/>
      <c r="B54" s="1"/>
      <c r="C54" s="1"/>
      <c r="D54" s="1"/>
      <c r="E54" s="1" t="s">
        <v>93</v>
      </c>
      <c r="F54" s="1"/>
      <c r="G54" s="4">
        <v>21848.86</v>
      </c>
      <c r="H54" s="5"/>
      <c r="I54" s="4">
        <v>23723.79</v>
      </c>
    </row>
    <row r="55" spans="1:9" x14ac:dyDescent="0.25">
      <c r="A55" s="1"/>
      <c r="B55" s="1"/>
      <c r="C55" s="1"/>
      <c r="D55" s="1"/>
      <c r="E55" s="1" t="s">
        <v>94</v>
      </c>
      <c r="F55" s="1"/>
      <c r="G55" s="4">
        <v>3081.73</v>
      </c>
      <c r="H55" s="5"/>
      <c r="I55" s="4">
        <v>3255.08</v>
      </c>
    </row>
    <row r="56" spans="1:9" x14ac:dyDescent="0.25">
      <c r="A56" s="1"/>
      <c r="B56" s="1"/>
      <c r="C56" s="1"/>
      <c r="D56" s="1"/>
      <c r="E56" s="1" t="s">
        <v>95</v>
      </c>
      <c r="F56" s="1"/>
      <c r="G56" s="4">
        <v>1796.99</v>
      </c>
      <c r="H56" s="5"/>
      <c r="I56" s="4">
        <v>1928.2</v>
      </c>
    </row>
    <row r="57" spans="1:9" ht="15.75" thickBot="1" x14ac:dyDescent="0.3">
      <c r="A57" s="1"/>
      <c r="B57" s="1"/>
      <c r="C57" s="1"/>
      <c r="D57" s="1"/>
      <c r="E57" s="1" t="s">
        <v>96</v>
      </c>
      <c r="F57" s="1"/>
      <c r="G57" s="7">
        <v>92.25</v>
      </c>
      <c r="H57" s="5"/>
      <c r="I57" s="7">
        <v>0</v>
      </c>
    </row>
    <row r="58" spans="1:9" ht="15.75" thickBot="1" x14ac:dyDescent="0.3">
      <c r="A58" s="1"/>
      <c r="B58" s="1"/>
      <c r="C58" s="1"/>
      <c r="D58" s="1" t="s">
        <v>97</v>
      </c>
      <c r="E58" s="1"/>
      <c r="F58" s="1"/>
      <c r="G58" s="9">
        <f>ROUND(SUM(G23:G37)+SUM(G42:G57),5)</f>
        <v>59486.879999999997</v>
      </c>
      <c r="H58" s="5"/>
      <c r="I58" s="9">
        <f>ROUND(SUM(I23:I37)+SUM(I42:I57),5)</f>
        <v>54405.05</v>
      </c>
    </row>
    <row r="59" spans="1:9" ht="30" customHeight="1" x14ac:dyDescent="0.25">
      <c r="A59" s="1"/>
      <c r="B59" s="1" t="s">
        <v>98</v>
      </c>
      <c r="C59" s="1"/>
      <c r="D59" s="1"/>
      <c r="E59" s="1"/>
      <c r="F59" s="1"/>
      <c r="G59" s="4">
        <f>ROUND(G3+G22-G58,5)</f>
        <v>-4178.3599999999997</v>
      </c>
      <c r="H59" s="5"/>
      <c r="I59" s="4">
        <f>ROUND(I3+I22-I58,5)</f>
        <v>20937.75</v>
      </c>
    </row>
    <row r="60" spans="1:9" ht="30" customHeight="1" x14ac:dyDescent="0.25">
      <c r="A60" s="1"/>
      <c r="B60" s="1" t="s">
        <v>99</v>
      </c>
      <c r="C60" s="1"/>
      <c r="D60" s="1"/>
      <c r="E60" s="1"/>
      <c r="F60" s="1"/>
      <c r="G60" s="4"/>
      <c r="H60" s="5"/>
      <c r="I60" s="4"/>
    </row>
    <row r="61" spans="1:9" x14ac:dyDescent="0.25">
      <c r="A61" s="1"/>
      <c r="B61" s="1"/>
      <c r="C61" s="1" t="s">
        <v>100</v>
      </c>
      <c r="D61" s="1"/>
      <c r="E61" s="1"/>
      <c r="F61" s="1"/>
      <c r="G61" s="4"/>
      <c r="H61" s="5"/>
      <c r="I61" s="4"/>
    </row>
    <row r="62" spans="1:9" x14ac:dyDescent="0.25">
      <c r="A62" s="1"/>
      <c r="B62" s="1"/>
      <c r="C62" s="1"/>
      <c r="D62" s="1" t="s">
        <v>101</v>
      </c>
      <c r="E62" s="1"/>
      <c r="F62" s="1"/>
      <c r="G62" s="4">
        <v>29765</v>
      </c>
      <c r="H62" s="5"/>
      <c r="I62" s="4">
        <v>5250</v>
      </c>
    </row>
    <row r="63" spans="1:9" x14ac:dyDescent="0.25">
      <c r="A63" s="1"/>
      <c r="B63" s="1"/>
      <c r="C63" s="1"/>
      <c r="D63" s="1" t="s">
        <v>102</v>
      </c>
      <c r="E63" s="1"/>
      <c r="F63" s="1"/>
      <c r="G63" s="4"/>
      <c r="H63" s="5"/>
      <c r="I63" s="4"/>
    </row>
    <row r="64" spans="1:9" x14ac:dyDescent="0.25">
      <c r="A64" s="1"/>
      <c r="B64" s="1"/>
      <c r="C64" s="1"/>
      <c r="D64" s="1"/>
      <c r="E64" s="1" t="s">
        <v>103</v>
      </c>
      <c r="F64" s="1"/>
      <c r="G64" s="4">
        <v>39.33</v>
      </c>
      <c r="H64" s="5"/>
      <c r="I64" s="4">
        <v>21.86</v>
      </c>
    </row>
    <row r="65" spans="1:9" x14ac:dyDescent="0.25">
      <c r="A65" s="1"/>
      <c r="B65" s="1"/>
      <c r="C65" s="1"/>
      <c r="D65" s="1"/>
      <c r="E65" s="1" t="s">
        <v>122</v>
      </c>
      <c r="F65" s="1"/>
      <c r="G65" s="4">
        <v>326.52999999999997</v>
      </c>
      <c r="H65" s="5"/>
      <c r="I65" s="4">
        <v>4617.91</v>
      </c>
    </row>
    <row r="66" spans="1:9" ht="15.75" thickBot="1" x14ac:dyDescent="0.3">
      <c r="A66" s="1"/>
      <c r="B66" s="1"/>
      <c r="C66" s="1"/>
      <c r="D66" s="1"/>
      <c r="E66" s="1" t="s">
        <v>123</v>
      </c>
      <c r="F66" s="1"/>
      <c r="G66" s="7">
        <v>-43565.88</v>
      </c>
      <c r="H66" s="5"/>
      <c r="I66" s="7">
        <v>87290.49</v>
      </c>
    </row>
    <row r="67" spans="1:9" ht="15.75" thickBot="1" x14ac:dyDescent="0.3">
      <c r="A67" s="1"/>
      <c r="B67" s="1"/>
      <c r="C67" s="1"/>
      <c r="D67" s="1" t="s">
        <v>104</v>
      </c>
      <c r="E67" s="1"/>
      <c r="F67" s="1"/>
      <c r="G67" s="8">
        <f>ROUND(SUM(G63:G66),5)</f>
        <v>-43200.02</v>
      </c>
      <c r="H67" s="5"/>
      <c r="I67" s="8">
        <f>ROUND(SUM(I63:I66),5)</f>
        <v>91930.26</v>
      </c>
    </row>
    <row r="68" spans="1:9" ht="30" customHeight="1" thickBot="1" x14ac:dyDescent="0.3">
      <c r="A68" s="1"/>
      <c r="B68" s="1"/>
      <c r="C68" s="1" t="s">
        <v>105</v>
      </c>
      <c r="D68" s="1"/>
      <c r="E68" s="1"/>
      <c r="F68" s="1"/>
      <c r="G68" s="8">
        <f>ROUND(SUM(G61:G62)+G67,5)</f>
        <v>-13435.02</v>
      </c>
      <c r="H68" s="5"/>
      <c r="I68" s="8">
        <f>ROUND(SUM(I61:I62)+I67,5)</f>
        <v>97180.26</v>
      </c>
    </row>
    <row r="69" spans="1:9" ht="30" customHeight="1" thickBot="1" x14ac:dyDescent="0.3">
      <c r="A69" s="1"/>
      <c r="B69" s="1" t="s">
        <v>106</v>
      </c>
      <c r="C69" s="1"/>
      <c r="D69" s="1"/>
      <c r="E69" s="1"/>
      <c r="F69" s="1"/>
      <c r="G69" s="8">
        <f>ROUND(G60+G68,5)</f>
        <v>-13435.02</v>
      </c>
      <c r="H69" s="5"/>
      <c r="I69" s="8">
        <f>ROUND(I60+I68,5)</f>
        <v>97180.26</v>
      </c>
    </row>
    <row r="70" spans="1:9" s="11" customFormat="1" ht="30" customHeight="1" thickBot="1" x14ac:dyDescent="0.25">
      <c r="A70" s="1" t="s">
        <v>48</v>
      </c>
      <c r="B70" s="1"/>
      <c r="C70" s="1"/>
      <c r="D70" s="1"/>
      <c r="E70" s="1"/>
      <c r="F70" s="1"/>
      <c r="G70" s="10">
        <f>ROUND(G59+G69,5)</f>
        <v>-17613.38</v>
      </c>
      <c r="H70" s="1"/>
      <c r="I70" s="10">
        <f>ROUND(I59+I69,5)</f>
        <v>118118.01</v>
      </c>
    </row>
    <row r="71" spans="1:9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60" workbookViewId="0">
      <selection activeCell="G82" sqref="G82"/>
    </sheetView>
  </sheetViews>
  <sheetFormatPr defaultRowHeight="15" x14ac:dyDescent="0.25"/>
  <cols>
    <col min="1" max="5" width="3" style="16" customWidth="1"/>
    <col min="6" max="6" width="30.7109375" style="16" customWidth="1"/>
    <col min="7" max="7" width="10.140625" style="17" bestFit="1" customWidth="1"/>
    <col min="8" max="8" width="2.28515625" style="17" customWidth="1"/>
    <col min="9" max="9" width="10.140625" style="17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3"/>
      <c r="H1" s="2"/>
      <c r="I1" s="3"/>
    </row>
    <row r="2" spans="1:9" s="15" customFormat="1" ht="16.5" thickTop="1" thickBot="1" x14ac:dyDescent="0.3">
      <c r="A2" s="12"/>
      <c r="B2" s="12"/>
      <c r="C2" s="12"/>
      <c r="D2" s="12"/>
      <c r="E2" s="12"/>
      <c r="F2" s="12"/>
      <c r="G2" s="13" t="s">
        <v>233</v>
      </c>
      <c r="H2" s="14"/>
      <c r="I2" s="13" t="s">
        <v>234</v>
      </c>
    </row>
    <row r="3" spans="1:9" ht="15.75" thickTop="1" x14ac:dyDescent="0.25">
      <c r="A3" s="1"/>
      <c r="B3" s="1" t="s">
        <v>51</v>
      </c>
      <c r="C3" s="1"/>
      <c r="D3" s="1"/>
      <c r="E3" s="1"/>
      <c r="F3" s="1"/>
      <c r="G3" s="4"/>
      <c r="H3" s="5"/>
      <c r="I3" s="4"/>
    </row>
    <row r="4" spans="1:9" x14ac:dyDescent="0.25">
      <c r="A4" s="1"/>
      <c r="B4" s="1"/>
      <c r="C4" s="1"/>
      <c r="D4" s="1" t="s">
        <v>52</v>
      </c>
      <c r="E4" s="1"/>
      <c r="F4" s="1"/>
      <c r="G4" s="4"/>
      <c r="H4" s="5"/>
      <c r="I4" s="4"/>
    </row>
    <row r="5" spans="1:9" x14ac:dyDescent="0.25">
      <c r="A5" s="1"/>
      <c r="B5" s="1"/>
      <c r="C5" s="1"/>
      <c r="D5" s="1"/>
      <c r="E5" s="1" t="s">
        <v>53</v>
      </c>
      <c r="F5" s="1"/>
      <c r="G5" s="4"/>
      <c r="H5" s="5"/>
      <c r="I5" s="4"/>
    </row>
    <row r="6" spans="1:9" x14ac:dyDescent="0.25">
      <c r="A6" s="1"/>
      <c r="B6" s="1"/>
      <c r="C6" s="1"/>
      <c r="D6" s="1"/>
      <c r="E6" s="1"/>
      <c r="F6" s="1" t="s">
        <v>54</v>
      </c>
      <c r="G6" s="4">
        <v>4258.46</v>
      </c>
      <c r="H6" s="5"/>
      <c r="I6" s="4">
        <v>10595.1</v>
      </c>
    </row>
    <row r="7" spans="1:9" x14ac:dyDescent="0.25">
      <c r="A7" s="1"/>
      <c r="B7" s="1"/>
      <c r="C7" s="1"/>
      <c r="D7" s="1"/>
      <c r="E7" s="1"/>
      <c r="F7" s="1" t="s">
        <v>55</v>
      </c>
      <c r="G7" s="4">
        <v>57362.07</v>
      </c>
      <c r="H7" s="5"/>
      <c r="I7" s="4">
        <v>20363.96</v>
      </c>
    </row>
    <row r="8" spans="1:9" ht="15.75" thickBot="1" x14ac:dyDescent="0.3">
      <c r="A8" s="1"/>
      <c r="B8" s="1"/>
      <c r="C8" s="1"/>
      <c r="D8" s="1"/>
      <c r="E8" s="1"/>
      <c r="F8" s="1" t="s">
        <v>107</v>
      </c>
      <c r="G8" s="6">
        <v>630</v>
      </c>
      <c r="H8" s="5"/>
      <c r="I8" s="6">
        <v>350</v>
      </c>
    </row>
    <row r="9" spans="1:9" x14ac:dyDescent="0.25">
      <c r="A9" s="1"/>
      <c r="B9" s="1"/>
      <c r="C9" s="1"/>
      <c r="D9" s="1"/>
      <c r="E9" s="1" t="s">
        <v>56</v>
      </c>
      <c r="F9" s="1"/>
      <c r="G9" s="4">
        <f>ROUND(SUM(G5:G8),5)</f>
        <v>62250.53</v>
      </c>
      <c r="H9" s="5"/>
      <c r="I9" s="4">
        <f>ROUND(SUM(I5:I8),5)</f>
        <v>31309.06</v>
      </c>
    </row>
    <row r="10" spans="1:9" ht="30" customHeight="1" x14ac:dyDescent="0.25">
      <c r="A10" s="1"/>
      <c r="B10" s="1"/>
      <c r="C10" s="1"/>
      <c r="D10" s="1"/>
      <c r="E10" s="1" t="s">
        <v>57</v>
      </c>
      <c r="F10" s="1"/>
      <c r="G10" s="4"/>
      <c r="H10" s="5"/>
      <c r="I10" s="4"/>
    </row>
    <row r="11" spans="1:9" x14ac:dyDescent="0.25">
      <c r="A11" s="1"/>
      <c r="B11" s="1"/>
      <c r="C11" s="1"/>
      <c r="D11" s="1"/>
      <c r="E11" s="1"/>
      <c r="F11" s="1" t="s">
        <v>58</v>
      </c>
      <c r="G11" s="4">
        <v>44154.53</v>
      </c>
      <c r="H11" s="5"/>
      <c r="I11" s="4">
        <v>64354</v>
      </c>
    </row>
    <row r="12" spans="1:9" x14ac:dyDescent="0.25">
      <c r="A12" s="1"/>
      <c r="B12" s="1"/>
      <c r="C12" s="1"/>
      <c r="D12" s="1"/>
      <c r="E12" s="1"/>
      <c r="F12" s="1" t="s">
        <v>59</v>
      </c>
      <c r="G12" s="4">
        <v>23620</v>
      </c>
      <c r="H12" s="5"/>
      <c r="I12" s="4">
        <v>38944</v>
      </c>
    </row>
    <row r="13" spans="1:9" x14ac:dyDescent="0.25">
      <c r="A13" s="1"/>
      <c r="B13" s="1"/>
      <c r="C13" s="1"/>
      <c r="D13" s="1"/>
      <c r="E13" s="1"/>
      <c r="F13" s="1" t="s">
        <v>60</v>
      </c>
      <c r="G13" s="4">
        <v>245500</v>
      </c>
      <c r="H13" s="5"/>
      <c r="I13" s="4">
        <v>285985.95</v>
      </c>
    </row>
    <row r="14" spans="1:9" ht="15.75" thickBot="1" x14ac:dyDescent="0.3">
      <c r="A14" s="1"/>
      <c r="B14" s="1"/>
      <c r="C14" s="1"/>
      <c r="D14" s="1"/>
      <c r="E14" s="1"/>
      <c r="F14" s="1" t="s">
        <v>61</v>
      </c>
      <c r="G14" s="6">
        <v>8600</v>
      </c>
      <c r="H14" s="5"/>
      <c r="I14" s="6">
        <v>9000</v>
      </c>
    </row>
    <row r="15" spans="1:9" x14ac:dyDescent="0.25">
      <c r="A15" s="1"/>
      <c r="B15" s="1"/>
      <c r="C15" s="1"/>
      <c r="D15" s="1"/>
      <c r="E15" s="1" t="s">
        <v>62</v>
      </c>
      <c r="F15" s="1"/>
      <c r="G15" s="4">
        <f>ROUND(SUM(G10:G14),5)</f>
        <v>321874.53000000003</v>
      </c>
      <c r="H15" s="5"/>
      <c r="I15" s="4">
        <f>ROUND(SUM(I10:I14),5)</f>
        <v>398283.95</v>
      </c>
    </row>
    <row r="16" spans="1:9" ht="30" customHeight="1" x14ac:dyDescent="0.25">
      <c r="A16" s="1"/>
      <c r="B16" s="1"/>
      <c r="C16" s="1"/>
      <c r="D16" s="1"/>
      <c r="E16" s="1" t="s">
        <v>63</v>
      </c>
      <c r="F16" s="1"/>
      <c r="G16" s="4"/>
      <c r="H16" s="5"/>
      <c r="I16" s="4"/>
    </row>
    <row r="17" spans="1:9" x14ac:dyDescent="0.25">
      <c r="A17" s="1"/>
      <c r="B17" s="1"/>
      <c r="C17" s="1"/>
      <c r="D17" s="1"/>
      <c r="E17" s="1"/>
      <c r="F17" s="1" t="s">
        <v>64</v>
      </c>
      <c r="G17" s="4">
        <v>0</v>
      </c>
      <c r="H17" s="5"/>
      <c r="I17" s="4">
        <v>35</v>
      </c>
    </row>
    <row r="18" spans="1:9" x14ac:dyDescent="0.25">
      <c r="A18" s="1"/>
      <c r="B18" s="1"/>
      <c r="C18" s="1"/>
      <c r="D18" s="1"/>
      <c r="E18" s="1"/>
      <c r="F18" s="1" t="s">
        <v>65</v>
      </c>
      <c r="G18" s="4">
        <v>15475</v>
      </c>
      <c r="H18" s="5"/>
      <c r="I18" s="4">
        <v>15100</v>
      </c>
    </row>
    <row r="19" spans="1:9" x14ac:dyDescent="0.25">
      <c r="A19" s="1"/>
      <c r="B19" s="1"/>
      <c r="C19" s="1"/>
      <c r="D19" s="1"/>
      <c r="E19" s="1"/>
      <c r="F19" s="1" t="s">
        <v>66</v>
      </c>
      <c r="G19" s="4">
        <v>1480</v>
      </c>
      <c r="H19" s="5"/>
      <c r="I19" s="4">
        <v>1460</v>
      </c>
    </row>
    <row r="20" spans="1:9" ht="15.75" thickBot="1" x14ac:dyDescent="0.3">
      <c r="A20" s="1"/>
      <c r="B20" s="1"/>
      <c r="C20" s="1"/>
      <c r="D20" s="1"/>
      <c r="E20" s="1"/>
      <c r="F20" s="1" t="s">
        <v>228</v>
      </c>
      <c r="G20" s="6">
        <v>0</v>
      </c>
      <c r="H20" s="5"/>
      <c r="I20" s="6">
        <v>-4690</v>
      </c>
    </row>
    <row r="21" spans="1:9" x14ac:dyDescent="0.25">
      <c r="A21" s="1"/>
      <c r="B21" s="1"/>
      <c r="C21" s="1"/>
      <c r="D21" s="1"/>
      <c r="E21" s="1" t="s">
        <v>67</v>
      </c>
      <c r="F21" s="1"/>
      <c r="G21" s="4">
        <f>ROUND(SUM(G16:G20),5)</f>
        <v>16955</v>
      </c>
      <c r="H21" s="5"/>
      <c r="I21" s="4">
        <f>ROUND(SUM(I16:I20),5)</f>
        <v>11905</v>
      </c>
    </row>
    <row r="22" spans="1:9" ht="30" customHeight="1" x14ac:dyDescent="0.25">
      <c r="A22" s="1"/>
      <c r="B22" s="1"/>
      <c r="C22" s="1"/>
      <c r="D22" s="1"/>
      <c r="E22" s="1" t="s">
        <v>108</v>
      </c>
      <c r="F22" s="1"/>
      <c r="G22" s="4">
        <v>0</v>
      </c>
      <c r="H22" s="5"/>
      <c r="I22" s="4">
        <v>2000</v>
      </c>
    </row>
    <row r="23" spans="1:9" x14ac:dyDescent="0.25">
      <c r="A23" s="1"/>
      <c r="B23" s="1"/>
      <c r="C23" s="1"/>
      <c r="D23" s="1"/>
      <c r="E23" s="1" t="s">
        <v>68</v>
      </c>
      <c r="F23" s="1"/>
      <c r="G23" s="4">
        <v>912.25</v>
      </c>
      <c r="H23" s="5"/>
      <c r="I23" s="4">
        <v>1795</v>
      </c>
    </row>
    <row r="24" spans="1:9" ht="15.75" thickBot="1" x14ac:dyDescent="0.3">
      <c r="A24" s="1"/>
      <c r="B24" s="1"/>
      <c r="C24" s="1"/>
      <c r="D24" s="1"/>
      <c r="E24" s="1" t="s">
        <v>109</v>
      </c>
      <c r="F24" s="1"/>
      <c r="G24" s="7">
        <v>3</v>
      </c>
      <c r="H24" s="5"/>
      <c r="I24" s="7">
        <v>56.84</v>
      </c>
    </row>
    <row r="25" spans="1:9" ht="15.75" thickBot="1" x14ac:dyDescent="0.3">
      <c r="A25" s="1"/>
      <c r="B25" s="1"/>
      <c r="C25" s="1"/>
      <c r="D25" s="1" t="s">
        <v>69</v>
      </c>
      <c r="E25" s="1"/>
      <c r="F25" s="1"/>
      <c r="G25" s="9">
        <f>ROUND(G4+G9+G15+SUM(G21:G24),5)</f>
        <v>401995.31</v>
      </c>
      <c r="H25" s="5"/>
      <c r="I25" s="9">
        <f>ROUND(I4+I9+I15+SUM(I21:I24),5)</f>
        <v>445349.85</v>
      </c>
    </row>
    <row r="26" spans="1:9" ht="30" customHeight="1" x14ac:dyDescent="0.25">
      <c r="A26" s="1"/>
      <c r="B26" s="1"/>
      <c r="C26" s="1" t="s">
        <v>70</v>
      </c>
      <c r="D26" s="1"/>
      <c r="E26" s="1"/>
      <c r="F26" s="1"/>
      <c r="G26" s="4">
        <f>G25</f>
        <v>401995.31</v>
      </c>
      <c r="H26" s="5"/>
      <c r="I26" s="4">
        <f>I25</f>
        <v>445349.85</v>
      </c>
    </row>
    <row r="27" spans="1:9" ht="30" customHeight="1" x14ac:dyDescent="0.25">
      <c r="A27" s="1"/>
      <c r="B27" s="1"/>
      <c r="C27" s="1"/>
      <c r="D27" s="1" t="s">
        <v>71</v>
      </c>
      <c r="E27" s="1"/>
      <c r="F27" s="1"/>
      <c r="G27" s="4"/>
      <c r="H27" s="5"/>
      <c r="I27" s="4"/>
    </row>
    <row r="28" spans="1:9" x14ac:dyDescent="0.25">
      <c r="A28" s="1"/>
      <c r="B28" s="1"/>
      <c r="C28" s="1"/>
      <c r="D28" s="1"/>
      <c r="E28" s="1" t="s">
        <v>110</v>
      </c>
      <c r="F28" s="1"/>
      <c r="G28" s="4">
        <v>0</v>
      </c>
      <c r="H28" s="5"/>
      <c r="I28" s="4">
        <v>83.94</v>
      </c>
    </row>
    <row r="29" spans="1:9" x14ac:dyDescent="0.25">
      <c r="A29" s="1"/>
      <c r="B29" s="1"/>
      <c r="C29" s="1"/>
      <c r="D29" s="1"/>
      <c r="E29" s="1" t="s">
        <v>72</v>
      </c>
      <c r="F29" s="1"/>
      <c r="G29" s="4">
        <v>15754.53</v>
      </c>
      <c r="H29" s="5"/>
      <c r="I29" s="4">
        <v>15269.16</v>
      </c>
    </row>
    <row r="30" spans="1:9" x14ac:dyDescent="0.25">
      <c r="A30" s="1"/>
      <c r="B30" s="1"/>
      <c r="C30" s="1"/>
      <c r="D30" s="1"/>
      <c r="E30" s="1" t="s">
        <v>111</v>
      </c>
      <c r="F30" s="1"/>
      <c r="G30" s="4">
        <v>1378.84</v>
      </c>
      <c r="H30" s="5"/>
      <c r="I30" s="4">
        <v>2093.4699999999998</v>
      </c>
    </row>
    <row r="31" spans="1:9" x14ac:dyDescent="0.25">
      <c r="A31" s="1"/>
      <c r="B31" s="1"/>
      <c r="C31" s="1"/>
      <c r="D31" s="1"/>
      <c r="E31" s="1" t="s">
        <v>73</v>
      </c>
      <c r="F31" s="1"/>
      <c r="G31" s="4">
        <v>7534.33</v>
      </c>
      <c r="H31" s="5"/>
      <c r="I31" s="4">
        <v>8507.4500000000007</v>
      </c>
    </row>
    <row r="32" spans="1:9" x14ac:dyDescent="0.25">
      <c r="A32" s="1"/>
      <c r="B32" s="1"/>
      <c r="C32" s="1"/>
      <c r="D32" s="1"/>
      <c r="E32" s="1" t="s">
        <v>74</v>
      </c>
      <c r="F32" s="1"/>
      <c r="G32" s="4">
        <v>2509.9299999999998</v>
      </c>
      <c r="H32" s="5"/>
      <c r="I32" s="4">
        <v>1010.65</v>
      </c>
    </row>
    <row r="33" spans="1:9" x14ac:dyDescent="0.25">
      <c r="A33" s="1"/>
      <c r="B33" s="1"/>
      <c r="C33" s="1"/>
      <c r="D33" s="1"/>
      <c r="E33" s="1" t="s">
        <v>75</v>
      </c>
      <c r="F33" s="1"/>
      <c r="G33" s="4">
        <v>8119.46</v>
      </c>
      <c r="H33" s="5"/>
      <c r="I33" s="4">
        <v>11851.18</v>
      </c>
    </row>
    <row r="34" spans="1:9" x14ac:dyDescent="0.25">
      <c r="A34" s="1"/>
      <c r="B34" s="1"/>
      <c r="C34" s="1"/>
      <c r="D34" s="1"/>
      <c r="E34" s="1" t="s">
        <v>112</v>
      </c>
      <c r="F34" s="1"/>
      <c r="G34" s="4">
        <v>1698.43</v>
      </c>
      <c r="H34" s="5"/>
      <c r="I34" s="4">
        <v>1702.43</v>
      </c>
    </row>
    <row r="35" spans="1:9" x14ac:dyDescent="0.25">
      <c r="A35" s="1"/>
      <c r="B35" s="1"/>
      <c r="C35" s="1"/>
      <c r="D35" s="1"/>
      <c r="E35" s="1" t="s">
        <v>113</v>
      </c>
      <c r="F35" s="1"/>
      <c r="G35" s="4">
        <v>743.27</v>
      </c>
      <c r="H35" s="5"/>
      <c r="I35" s="4">
        <v>145</v>
      </c>
    </row>
    <row r="36" spans="1:9" x14ac:dyDescent="0.25">
      <c r="A36" s="1"/>
      <c r="B36" s="1"/>
      <c r="C36" s="1"/>
      <c r="D36" s="1"/>
      <c r="E36" s="1" t="s">
        <v>76</v>
      </c>
      <c r="F36" s="1"/>
      <c r="G36" s="4">
        <v>19995.91</v>
      </c>
      <c r="H36" s="5"/>
      <c r="I36" s="4">
        <v>18660.77</v>
      </c>
    </row>
    <row r="37" spans="1:9" x14ac:dyDescent="0.25">
      <c r="A37" s="1"/>
      <c r="B37" s="1"/>
      <c r="C37" s="1"/>
      <c r="D37" s="1"/>
      <c r="E37" s="1" t="s">
        <v>114</v>
      </c>
      <c r="F37" s="1"/>
      <c r="G37" s="4">
        <v>0</v>
      </c>
      <c r="H37" s="5"/>
      <c r="I37" s="4">
        <v>2157.6</v>
      </c>
    </row>
    <row r="38" spans="1:9" x14ac:dyDescent="0.25">
      <c r="A38" s="1"/>
      <c r="B38" s="1"/>
      <c r="C38" s="1"/>
      <c r="D38" s="1"/>
      <c r="E38" s="1" t="s">
        <v>77</v>
      </c>
      <c r="F38" s="1"/>
      <c r="G38" s="4">
        <v>3760.86</v>
      </c>
      <c r="H38" s="5"/>
      <c r="I38" s="4">
        <v>4327.22</v>
      </c>
    </row>
    <row r="39" spans="1:9" x14ac:dyDescent="0.25">
      <c r="A39" s="1"/>
      <c r="B39" s="1"/>
      <c r="C39" s="1"/>
      <c r="D39" s="1"/>
      <c r="E39" s="1" t="s">
        <v>78</v>
      </c>
      <c r="F39" s="1"/>
      <c r="G39" s="4">
        <v>2627.85</v>
      </c>
      <c r="H39" s="5"/>
      <c r="I39" s="4">
        <v>1926.85</v>
      </c>
    </row>
    <row r="40" spans="1:9" x14ac:dyDescent="0.25">
      <c r="A40" s="1"/>
      <c r="B40" s="1"/>
      <c r="C40" s="1"/>
      <c r="D40" s="1"/>
      <c r="E40" s="1" t="s">
        <v>79</v>
      </c>
      <c r="F40" s="1"/>
      <c r="G40" s="4">
        <v>3980.94</v>
      </c>
      <c r="H40" s="5"/>
      <c r="I40" s="4">
        <v>0</v>
      </c>
    </row>
    <row r="41" spans="1:9" x14ac:dyDescent="0.25">
      <c r="A41" s="1"/>
      <c r="B41" s="1"/>
      <c r="C41" s="1"/>
      <c r="D41" s="1"/>
      <c r="E41" s="1" t="s">
        <v>115</v>
      </c>
      <c r="F41" s="1"/>
      <c r="G41" s="4">
        <v>-87</v>
      </c>
      <c r="H41" s="5"/>
      <c r="I41" s="4">
        <v>954.25</v>
      </c>
    </row>
    <row r="42" spans="1:9" x14ac:dyDescent="0.25">
      <c r="A42" s="1"/>
      <c r="B42" s="1"/>
      <c r="C42" s="1"/>
      <c r="D42" s="1"/>
      <c r="E42" s="1" t="s">
        <v>80</v>
      </c>
      <c r="F42" s="1"/>
      <c r="G42" s="4">
        <v>202.31</v>
      </c>
      <c r="H42" s="5"/>
      <c r="I42" s="4">
        <v>2822.58</v>
      </c>
    </row>
    <row r="43" spans="1:9" x14ac:dyDescent="0.25">
      <c r="A43" s="1"/>
      <c r="B43" s="1"/>
      <c r="C43" s="1"/>
      <c r="D43" s="1"/>
      <c r="E43" s="1" t="s">
        <v>81</v>
      </c>
      <c r="F43" s="1"/>
      <c r="G43" s="4">
        <v>70.88</v>
      </c>
      <c r="H43" s="5"/>
      <c r="I43" s="4">
        <v>0</v>
      </c>
    </row>
    <row r="44" spans="1:9" x14ac:dyDescent="0.25">
      <c r="A44" s="1"/>
      <c r="B44" s="1"/>
      <c r="C44" s="1"/>
      <c r="D44" s="1"/>
      <c r="E44" s="1" t="s">
        <v>82</v>
      </c>
      <c r="F44" s="1"/>
      <c r="G44" s="4"/>
      <c r="H44" s="5"/>
      <c r="I44" s="4"/>
    </row>
    <row r="45" spans="1:9" x14ac:dyDescent="0.25">
      <c r="A45" s="1"/>
      <c r="B45" s="1"/>
      <c r="C45" s="1"/>
      <c r="D45" s="1"/>
      <c r="E45" s="1"/>
      <c r="F45" s="1" t="s">
        <v>83</v>
      </c>
      <c r="G45" s="4">
        <v>3883.76</v>
      </c>
      <c r="H45" s="5"/>
      <c r="I45" s="4">
        <v>0</v>
      </c>
    </row>
    <row r="46" spans="1:9" x14ac:dyDescent="0.25">
      <c r="A46" s="1"/>
      <c r="B46" s="1"/>
      <c r="C46" s="1"/>
      <c r="D46" s="1"/>
      <c r="E46" s="1"/>
      <c r="F46" s="1" t="s">
        <v>235</v>
      </c>
      <c r="G46" s="4">
        <v>0</v>
      </c>
      <c r="H46" s="5"/>
      <c r="I46" s="4">
        <v>14950</v>
      </c>
    </row>
    <row r="47" spans="1:9" x14ac:dyDescent="0.25">
      <c r="A47" s="1"/>
      <c r="B47" s="1"/>
      <c r="C47" s="1"/>
      <c r="D47" s="1"/>
      <c r="E47" s="1"/>
      <c r="F47" s="1" t="s">
        <v>236</v>
      </c>
      <c r="G47" s="4">
        <v>9000</v>
      </c>
      <c r="H47" s="5"/>
      <c r="I47" s="4">
        <v>6000</v>
      </c>
    </row>
    <row r="48" spans="1:9" x14ac:dyDescent="0.25">
      <c r="A48" s="1"/>
      <c r="B48" s="1"/>
      <c r="C48" s="1"/>
      <c r="D48" s="1"/>
      <c r="E48" s="1"/>
      <c r="F48" s="1" t="s">
        <v>229</v>
      </c>
      <c r="G48" s="4">
        <v>2000</v>
      </c>
      <c r="H48" s="5"/>
      <c r="I48" s="4">
        <v>0</v>
      </c>
    </row>
    <row r="49" spans="1:9" x14ac:dyDescent="0.25">
      <c r="A49" s="1"/>
      <c r="B49" s="1"/>
      <c r="C49" s="1"/>
      <c r="D49" s="1"/>
      <c r="E49" s="1"/>
      <c r="F49" s="1" t="s">
        <v>230</v>
      </c>
      <c r="G49" s="4">
        <v>2000</v>
      </c>
      <c r="H49" s="5"/>
      <c r="I49" s="4">
        <v>0</v>
      </c>
    </row>
    <row r="50" spans="1:9" x14ac:dyDescent="0.25">
      <c r="A50" s="1"/>
      <c r="B50" s="1"/>
      <c r="C50" s="1"/>
      <c r="D50" s="1"/>
      <c r="E50" s="1"/>
      <c r="F50" s="1" t="s">
        <v>231</v>
      </c>
      <c r="G50" s="4">
        <v>2000</v>
      </c>
      <c r="H50" s="5"/>
      <c r="I50" s="4">
        <v>0</v>
      </c>
    </row>
    <row r="51" spans="1:9" x14ac:dyDescent="0.25">
      <c r="A51" s="1"/>
      <c r="B51" s="1"/>
      <c r="C51" s="1"/>
      <c r="D51" s="1"/>
      <c r="E51" s="1"/>
      <c r="F51" s="1" t="s">
        <v>237</v>
      </c>
      <c r="G51" s="4">
        <v>49930</v>
      </c>
      <c r="H51" s="5"/>
      <c r="I51" s="4">
        <v>24604</v>
      </c>
    </row>
    <row r="52" spans="1:9" x14ac:dyDescent="0.25">
      <c r="A52" s="1"/>
      <c r="B52" s="1"/>
      <c r="C52" s="1"/>
      <c r="D52" s="1"/>
      <c r="E52" s="1"/>
      <c r="F52" s="1" t="s">
        <v>84</v>
      </c>
      <c r="G52" s="4">
        <v>5000</v>
      </c>
      <c r="H52" s="5"/>
      <c r="I52" s="4">
        <v>4989</v>
      </c>
    </row>
    <row r="53" spans="1:9" x14ac:dyDescent="0.25">
      <c r="A53" s="1"/>
      <c r="B53" s="1"/>
      <c r="C53" s="1"/>
      <c r="D53" s="1"/>
      <c r="E53" s="1"/>
      <c r="F53" s="1" t="s">
        <v>238</v>
      </c>
      <c r="G53" s="4">
        <v>10000</v>
      </c>
      <c r="H53" s="5"/>
      <c r="I53" s="4">
        <v>49150</v>
      </c>
    </row>
    <row r="54" spans="1:9" x14ac:dyDescent="0.25">
      <c r="A54" s="1"/>
      <c r="B54" s="1"/>
      <c r="C54" s="1"/>
      <c r="D54" s="1"/>
      <c r="E54" s="1"/>
      <c r="F54" s="1" t="s">
        <v>239</v>
      </c>
      <c r="G54" s="4">
        <v>5500</v>
      </c>
      <c r="H54" s="5"/>
      <c r="I54" s="4">
        <v>0</v>
      </c>
    </row>
    <row r="55" spans="1:9" ht="15.75" thickBot="1" x14ac:dyDescent="0.3">
      <c r="A55" s="1"/>
      <c r="B55" s="1"/>
      <c r="C55" s="1"/>
      <c r="D55" s="1"/>
      <c r="E55" s="1"/>
      <c r="F55" s="1" t="s">
        <v>116</v>
      </c>
      <c r="G55" s="6">
        <v>-577.55999999999995</v>
      </c>
      <c r="H55" s="5"/>
      <c r="I55" s="6">
        <v>-133.52000000000001</v>
      </c>
    </row>
    <row r="56" spans="1:9" x14ac:dyDescent="0.25">
      <c r="A56" s="1"/>
      <c r="B56" s="1"/>
      <c r="C56" s="1"/>
      <c r="D56" s="1"/>
      <c r="E56" s="1" t="s">
        <v>85</v>
      </c>
      <c r="F56" s="1"/>
      <c r="G56" s="4">
        <f>ROUND(SUM(G44:G55),5)</f>
        <v>88736.2</v>
      </c>
      <c r="H56" s="5"/>
      <c r="I56" s="4">
        <f>ROUND(SUM(I44:I55),5)</f>
        <v>99559.48</v>
      </c>
    </row>
    <row r="57" spans="1:9" ht="30" customHeight="1" x14ac:dyDescent="0.25">
      <c r="A57" s="1"/>
      <c r="B57" s="1"/>
      <c r="C57" s="1"/>
      <c r="D57" s="1"/>
      <c r="E57" s="1" t="s">
        <v>117</v>
      </c>
      <c r="F57" s="1"/>
      <c r="G57" s="4">
        <v>0</v>
      </c>
      <c r="H57" s="5"/>
      <c r="I57" s="4">
        <v>0.01</v>
      </c>
    </row>
    <row r="58" spans="1:9" x14ac:dyDescent="0.25">
      <c r="A58" s="1"/>
      <c r="B58" s="1"/>
      <c r="C58" s="1"/>
      <c r="D58" s="1"/>
      <c r="E58" s="1" t="s">
        <v>232</v>
      </c>
      <c r="F58" s="1"/>
      <c r="G58" s="4">
        <v>8198.2000000000007</v>
      </c>
      <c r="H58" s="5"/>
      <c r="I58" s="4">
        <v>0</v>
      </c>
    </row>
    <row r="59" spans="1:9" x14ac:dyDescent="0.25">
      <c r="A59" s="1"/>
      <c r="B59" s="1"/>
      <c r="C59" s="1"/>
      <c r="D59" s="1"/>
      <c r="E59" s="1" t="s">
        <v>86</v>
      </c>
      <c r="F59" s="1"/>
      <c r="G59" s="4">
        <v>1595.32</v>
      </c>
      <c r="H59" s="5"/>
      <c r="I59" s="4">
        <v>3261.09</v>
      </c>
    </row>
    <row r="60" spans="1:9" x14ac:dyDescent="0.25">
      <c r="A60" s="1"/>
      <c r="B60" s="1"/>
      <c r="C60" s="1"/>
      <c r="D60" s="1"/>
      <c r="E60" s="1" t="s">
        <v>87</v>
      </c>
      <c r="F60" s="1"/>
      <c r="G60" s="4">
        <v>551.14</v>
      </c>
      <c r="H60" s="5"/>
      <c r="I60" s="4">
        <v>1116.3499999999999</v>
      </c>
    </row>
    <row r="61" spans="1:9" x14ac:dyDescent="0.25">
      <c r="A61" s="1"/>
      <c r="B61" s="1"/>
      <c r="C61" s="1"/>
      <c r="D61" s="1"/>
      <c r="E61" s="1" t="s">
        <v>118</v>
      </c>
      <c r="F61" s="1"/>
      <c r="G61" s="4">
        <v>809</v>
      </c>
      <c r="H61" s="5"/>
      <c r="I61" s="4">
        <v>59.37</v>
      </c>
    </row>
    <row r="62" spans="1:9" x14ac:dyDescent="0.25">
      <c r="A62" s="1"/>
      <c r="B62" s="1"/>
      <c r="C62" s="1"/>
      <c r="D62" s="1"/>
      <c r="E62" s="1" t="s">
        <v>88</v>
      </c>
      <c r="F62" s="1"/>
      <c r="G62" s="4">
        <v>9194</v>
      </c>
      <c r="H62" s="5"/>
      <c r="I62" s="4">
        <v>9994.9500000000007</v>
      </c>
    </row>
    <row r="63" spans="1:9" x14ac:dyDescent="0.25">
      <c r="A63" s="1"/>
      <c r="B63" s="1"/>
      <c r="C63" s="1"/>
      <c r="D63" s="1"/>
      <c r="E63" s="1" t="s">
        <v>89</v>
      </c>
      <c r="F63" s="1"/>
      <c r="G63" s="4">
        <v>1075.6400000000001</v>
      </c>
      <c r="H63" s="5"/>
      <c r="I63" s="4">
        <v>343.66</v>
      </c>
    </row>
    <row r="64" spans="1:9" x14ac:dyDescent="0.25">
      <c r="A64" s="1"/>
      <c r="B64" s="1"/>
      <c r="C64" s="1"/>
      <c r="D64" s="1"/>
      <c r="E64" s="1" t="s">
        <v>119</v>
      </c>
      <c r="F64" s="1"/>
      <c r="G64" s="4">
        <v>0</v>
      </c>
      <c r="H64" s="5"/>
      <c r="I64" s="4">
        <v>106.12</v>
      </c>
    </row>
    <row r="65" spans="1:9" x14ac:dyDescent="0.25">
      <c r="A65" s="1"/>
      <c r="B65" s="1"/>
      <c r="C65" s="1"/>
      <c r="D65" s="1"/>
      <c r="E65" s="1" t="s">
        <v>120</v>
      </c>
      <c r="F65" s="1"/>
      <c r="G65" s="4">
        <v>1403.18</v>
      </c>
      <c r="H65" s="5"/>
      <c r="I65" s="4">
        <v>1272.54</v>
      </c>
    </row>
    <row r="66" spans="1:9" x14ac:dyDescent="0.25">
      <c r="A66" s="1"/>
      <c r="B66" s="1"/>
      <c r="C66" s="1"/>
      <c r="D66" s="1"/>
      <c r="E66" s="1" t="s">
        <v>90</v>
      </c>
      <c r="F66" s="1"/>
      <c r="G66" s="4">
        <v>5081.72</v>
      </c>
      <c r="H66" s="5"/>
      <c r="I66" s="4">
        <v>5115.37</v>
      </c>
    </row>
    <row r="67" spans="1:9" x14ac:dyDescent="0.25">
      <c r="A67" s="1"/>
      <c r="B67" s="1"/>
      <c r="C67" s="1"/>
      <c r="D67" s="1"/>
      <c r="E67" s="1" t="s">
        <v>121</v>
      </c>
      <c r="F67" s="1"/>
      <c r="G67" s="4">
        <v>398.13</v>
      </c>
      <c r="H67" s="5"/>
      <c r="I67" s="4">
        <v>20.74</v>
      </c>
    </row>
    <row r="68" spans="1:9" x14ac:dyDescent="0.25">
      <c r="A68" s="1"/>
      <c r="B68" s="1"/>
      <c r="C68" s="1"/>
      <c r="D68" s="1"/>
      <c r="E68" s="1" t="s">
        <v>91</v>
      </c>
      <c r="F68" s="1"/>
      <c r="G68" s="4">
        <v>376.75</v>
      </c>
      <c r="H68" s="5"/>
      <c r="I68" s="4">
        <v>11.98</v>
      </c>
    </row>
    <row r="69" spans="1:9" x14ac:dyDescent="0.25">
      <c r="A69" s="1"/>
      <c r="B69" s="1"/>
      <c r="C69" s="1"/>
      <c r="D69" s="1"/>
      <c r="E69" s="1" t="s">
        <v>92</v>
      </c>
      <c r="F69" s="1"/>
      <c r="G69" s="4">
        <v>13427.58</v>
      </c>
      <c r="H69" s="5"/>
      <c r="I69" s="4">
        <v>13101.16</v>
      </c>
    </row>
    <row r="70" spans="1:9" x14ac:dyDescent="0.25">
      <c r="A70" s="1"/>
      <c r="B70" s="1"/>
      <c r="C70" s="1"/>
      <c r="D70" s="1"/>
      <c r="E70" s="1" t="s">
        <v>93</v>
      </c>
      <c r="F70" s="1"/>
      <c r="G70" s="4">
        <v>142237.76000000001</v>
      </c>
      <c r="H70" s="5"/>
      <c r="I70" s="4">
        <v>135955.16</v>
      </c>
    </row>
    <row r="71" spans="1:9" x14ac:dyDescent="0.25">
      <c r="A71" s="1"/>
      <c r="B71" s="1"/>
      <c r="C71" s="1"/>
      <c r="D71" s="1"/>
      <c r="E71" s="1" t="s">
        <v>94</v>
      </c>
      <c r="F71" s="1"/>
      <c r="G71" s="4">
        <v>22435.26</v>
      </c>
      <c r="H71" s="5"/>
      <c r="I71" s="4">
        <v>13780.9</v>
      </c>
    </row>
    <row r="72" spans="1:9" x14ac:dyDescent="0.25">
      <c r="A72" s="1"/>
      <c r="B72" s="1"/>
      <c r="C72" s="1"/>
      <c r="D72" s="1"/>
      <c r="E72" s="1" t="s">
        <v>95</v>
      </c>
      <c r="F72" s="1"/>
      <c r="G72" s="4">
        <v>11391.17</v>
      </c>
      <c r="H72" s="5"/>
      <c r="I72" s="4">
        <v>11389.26</v>
      </c>
    </row>
    <row r="73" spans="1:9" ht="15.75" thickBot="1" x14ac:dyDescent="0.3">
      <c r="A73" s="1"/>
      <c r="B73" s="1"/>
      <c r="C73" s="1"/>
      <c r="D73" s="1"/>
      <c r="E73" s="1" t="s">
        <v>96</v>
      </c>
      <c r="F73" s="1"/>
      <c r="G73" s="7">
        <v>685.75</v>
      </c>
      <c r="H73" s="5"/>
      <c r="I73" s="7">
        <v>0</v>
      </c>
    </row>
    <row r="74" spans="1:9" ht="15.75" thickBot="1" x14ac:dyDescent="0.3">
      <c r="A74" s="1"/>
      <c r="B74" s="1"/>
      <c r="C74" s="1"/>
      <c r="D74" s="1" t="s">
        <v>97</v>
      </c>
      <c r="E74" s="1"/>
      <c r="F74" s="1"/>
      <c r="G74" s="9">
        <f>ROUND(SUM(G27:G43)+SUM(G56:G73),5)</f>
        <v>375887.34</v>
      </c>
      <c r="H74" s="5"/>
      <c r="I74" s="9">
        <f>ROUND(SUM(I27:I43)+SUM(I56:I73),5)</f>
        <v>366600.69</v>
      </c>
    </row>
    <row r="75" spans="1:9" ht="30" customHeight="1" x14ac:dyDescent="0.25">
      <c r="A75" s="1"/>
      <c r="B75" s="1" t="s">
        <v>98</v>
      </c>
      <c r="C75" s="1"/>
      <c r="D75" s="1"/>
      <c r="E75" s="1"/>
      <c r="F75" s="1"/>
      <c r="G75" s="4">
        <f>ROUND(G3+G26-G74,5)</f>
        <v>26107.97</v>
      </c>
      <c r="H75" s="5"/>
      <c r="I75" s="4">
        <f>ROUND(I3+I26-I74,5)</f>
        <v>78749.16</v>
      </c>
    </row>
    <row r="76" spans="1:9" ht="30" customHeight="1" x14ac:dyDescent="0.25">
      <c r="A76" s="1"/>
      <c r="B76" s="1" t="s">
        <v>99</v>
      </c>
      <c r="C76" s="1"/>
      <c r="D76" s="1"/>
      <c r="E76" s="1"/>
      <c r="F76" s="1"/>
      <c r="G76" s="4"/>
      <c r="H76" s="5"/>
      <c r="I76" s="4"/>
    </row>
    <row r="77" spans="1:9" x14ac:dyDescent="0.25">
      <c r="A77" s="1"/>
      <c r="B77" s="1"/>
      <c r="C77" s="1" t="s">
        <v>100</v>
      </c>
      <c r="D77" s="1"/>
      <c r="E77" s="1"/>
      <c r="F77" s="1"/>
      <c r="G77" s="4"/>
      <c r="H77" s="5"/>
      <c r="I77" s="4"/>
    </row>
    <row r="78" spans="1:9" x14ac:dyDescent="0.25">
      <c r="A78" s="1"/>
      <c r="B78" s="1"/>
      <c r="C78" s="1"/>
      <c r="D78" s="1" t="s">
        <v>101</v>
      </c>
      <c r="E78" s="1"/>
      <c r="F78" s="1"/>
      <c r="G78" s="4">
        <v>87458</v>
      </c>
      <c r="H78" s="5"/>
      <c r="I78" s="4">
        <v>151503.54999999999</v>
      </c>
    </row>
    <row r="79" spans="1:9" x14ac:dyDescent="0.25">
      <c r="A79" s="1"/>
      <c r="B79" s="1"/>
      <c r="C79" s="1"/>
      <c r="D79" s="1" t="s">
        <v>102</v>
      </c>
      <c r="E79" s="1"/>
      <c r="F79" s="1"/>
      <c r="G79" s="4"/>
      <c r="H79" s="5"/>
      <c r="I79" s="4"/>
    </row>
    <row r="80" spans="1:9" x14ac:dyDescent="0.25">
      <c r="A80" s="1"/>
      <c r="B80" s="1"/>
      <c r="C80" s="1"/>
      <c r="D80" s="1"/>
      <c r="E80" s="1" t="s">
        <v>103</v>
      </c>
      <c r="F80" s="1"/>
      <c r="G80" s="4">
        <v>241.52</v>
      </c>
      <c r="H80" s="5"/>
      <c r="I80" s="4">
        <v>127.57</v>
      </c>
    </row>
    <row r="81" spans="1:9" x14ac:dyDescent="0.25">
      <c r="A81" s="1"/>
      <c r="B81" s="1"/>
      <c r="C81" s="1"/>
      <c r="D81" s="1"/>
      <c r="E81" s="1" t="s">
        <v>122</v>
      </c>
      <c r="F81" s="1"/>
      <c r="G81" s="4">
        <v>8507.6</v>
      </c>
      <c r="H81" s="5"/>
      <c r="I81" s="4">
        <v>8180.62</v>
      </c>
    </row>
    <row r="82" spans="1:9" ht="15.75" thickBot="1" x14ac:dyDescent="0.3">
      <c r="A82" s="1"/>
      <c r="B82" s="1"/>
      <c r="C82" s="1"/>
      <c r="D82" s="1"/>
      <c r="E82" s="1" t="s">
        <v>123</v>
      </c>
      <c r="F82" s="1"/>
      <c r="G82" s="7">
        <v>63278.82</v>
      </c>
      <c r="H82" s="5"/>
      <c r="I82" s="7">
        <v>99273.83</v>
      </c>
    </row>
    <row r="83" spans="1:9" ht="15.75" thickBot="1" x14ac:dyDescent="0.3">
      <c r="A83" s="1"/>
      <c r="B83" s="1"/>
      <c r="C83" s="1"/>
      <c r="D83" s="1" t="s">
        <v>104</v>
      </c>
      <c r="E83" s="1"/>
      <c r="F83" s="1"/>
      <c r="G83" s="8">
        <f>ROUND(SUM(G79:G82),5)</f>
        <v>72027.94</v>
      </c>
      <c r="H83" s="5"/>
      <c r="I83" s="8">
        <f>ROUND(SUM(I79:I82),5)</f>
        <v>107582.02</v>
      </c>
    </row>
    <row r="84" spans="1:9" ht="30" customHeight="1" thickBot="1" x14ac:dyDescent="0.3">
      <c r="A84" s="1"/>
      <c r="B84" s="1"/>
      <c r="C84" s="1" t="s">
        <v>105</v>
      </c>
      <c r="D84" s="1"/>
      <c r="E84" s="1"/>
      <c r="F84" s="1"/>
      <c r="G84" s="8">
        <f>ROUND(SUM(G77:G78)+G83,5)</f>
        <v>159485.94</v>
      </c>
      <c r="H84" s="5"/>
      <c r="I84" s="8">
        <f>ROUND(SUM(I77:I78)+I83,5)</f>
        <v>259085.57</v>
      </c>
    </row>
    <row r="85" spans="1:9" ht="30" customHeight="1" thickBot="1" x14ac:dyDescent="0.3">
      <c r="A85" s="1"/>
      <c r="B85" s="1" t="s">
        <v>106</v>
      </c>
      <c r="C85" s="1"/>
      <c r="D85" s="1"/>
      <c r="E85" s="1"/>
      <c r="F85" s="1"/>
      <c r="G85" s="8">
        <f>ROUND(G76+G84,5)</f>
        <v>159485.94</v>
      </c>
      <c r="H85" s="5"/>
      <c r="I85" s="8">
        <f>ROUND(I76+I84,5)</f>
        <v>259085.57</v>
      </c>
    </row>
    <row r="86" spans="1:9" s="11" customFormat="1" ht="30" customHeight="1" thickBot="1" x14ac:dyDescent="0.25">
      <c r="A86" s="1" t="s">
        <v>48</v>
      </c>
      <c r="B86" s="1"/>
      <c r="C86" s="1"/>
      <c r="D86" s="1"/>
      <c r="E86" s="1"/>
      <c r="F86" s="1"/>
      <c r="G86" s="10">
        <f>ROUND(G75+G85,5)</f>
        <v>185593.91</v>
      </c>
      <c r="H86" s="1"/>
      <c r="I86" s="10">
        <f>ROUND(I75+I85,5)</f>
        <v>337834.73</v>
      </c>
    </row>
    <row r="87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June 2015 financial report</vt:lpstr>
      <vt:lpstr>June 2015 balance sheet</vt:lpstr>
      <vt:lpstr>June 2015 P&amp;L month</vt:lpstr>
      <vt:lpstr>June 2015 P&amp;L YTD</vt:lpstr>
      <vt:lpstr>'June 2015 balance 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Holmes</dc:creator>
  <cp:lastModifiedBy>Barb Duke</cp:lastModifiedBy>
  <dcterms:created xsi:type="dcterms:W3CDTF">2015-06-17T20:54:29Z</dcterms:created>
  <dcterms:modified xsi:type="dcterms:W3CDTF">2015-08-25T20:08:35Z</dcterms:modified>
</cp:coreProperties>
</file>