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230" activeTab="4"/>
  </bookViews>
  <sheets>
    <sheet name="Sept YTD actual vs budget" sheetId="1" r:id="rId1"/>
    <sheet name="Sept actual vs budget" sheetId="2" r:id="rId2"/>
    <sheet name="Sept YTD CY vs PY" sheetId="8" r:id="rId3"/>
    <sheet name="Alert" sheetId="11" state="hidden" r:id="rId4"/>
    <sheet name="Sept CY vs PY" sheetId="9" r:id="rId5"/>
    <sheet name="Sept bal sheet" sheetId="6" r:id="rId6"/>
  </sheets>
  <definedNames>
    <definedName name="_xlnm.Print_Titles" localSheetId="1">'Sept actual vs budget'!$A:$F,'Sept actual vs budget'!$1:$1</definedName>
    <definedName name="_xlnm.Print_Titles" localSheetId="5">'Sept bal sheet'!$A:$G,'Sept bal sheet'!$1:$2</definedName>
    <definedName name="_xlnm.Print_Titles" localSheetId="4">'Sept CY vs PY'!$A:$F,'Sept CY vs PY'!$1:$2</definedName>
    <definedName name="_xlnm.Print_Titles" localSheetId="0">'Sept YTD actual vs budget'!$A:$F,'Sept YTD actual vs budget'!$1:$1</definedName>
    <definedName name="_xlnm.Print_Titles" localSheetId="2">'Sept YTD CY vs PY'!$A:$F,'Sept YTD CY vs PY'!$1:$2</definedName>
    <definedName name="QB_COLUMN_29" localSheetId="1" hidden="1">'Sept actual vs budget'!$G$1</definedName>
    <definedName name="QB_COLUMN_29" localSheetId="0" hidden="1">'Sept YTD actual vs budget'!$G$1</definedName>
    <definedName name="QB_COLUMN_59200" localSheetId="5" hidden="1">'Sept bal sheet'!$H$2</definedName>
    <definedName name="QB_COLUMN_59200" localSheetId="4" hidden="1">'Sept CY vs PY'!$G$2</definedName>
    <definedName name="QB_COLUMN_59200" localSheetId="2" hidden="1">'Sept YTD CY vs PY'!$G$2</definedName>
    <definedName name="QB_COLUMN_61210" localSheetId="5" hidden="1">'Sept bal sheet'!$I$2</definedName>
    <definedName name="QB_COLUMN_61210" localSheetId="4" hidden="1">'Sept CY vs PY'!$H$2</definedName>
    <definedName name="QB_COLUMN_61210" localSheetId="2" hidden="1">'Sept YTD CY vs PY'!$H$2</definedName>
    <definedName name="QB_COLUMN_63620" localSheetId="4" hidden="1">'Sept CY vs PY'!$I$2</definedName>
    <definedName name="QB_COLUMN_63620" localSheetId="2" hidden="1">'Sept YTD CY vs PY'!$I$2</definedName>
    <definedName name="QB_COLUMN_64830" localSheetId="4" hidden="1">'Sept CY vs PY'!$J$2</definedName>
    <definedName name="QB_COLUMN_64830" localSheetId="2" hidden="1">'Sept YTD CY vs PY'!$J$2</definedName>
    <definedName name="QB_DATA_0" localSheetId="1" hidden="1">'Sept actual vs budget'!$5:$5,'Sept actual vs budget'!$8:$8,'Sept actual vs budget'!$9:$9,'Sept actual vs budget'!$10:$10,'Sept actual vs budget'!$11:$11,'Sept actual vs budget'!$14:$14,'Sept actual vs budget'!$15:$15,'Sept actual vs budget'!$16:$16,'Sept actual vs budget'!$17:$17,'Sept actual vs budget'!$19:$19,'Sept actual vs budget'!$20:$20,'Sept actual vs budget'!$24:$24,'Sept actual vs budget'!$25:$25,'Sept actual vs budget'!$26:$26,'Sept actual vs budget'!$27:$27,'Sept actual vs budget'!$28:$28</definedName>
    <definedName name="QB_DATA_0" localSheetId="5" hidden="1">'Sept bal sheet'!$6:$6,'Sept bal sheet'!$7:$7,'Sept bal sheet'!$8:$8,'Sept bal sheet'!$11:$11,'Sept bal sheet'!$12:$12,'Sept bal sheet'!$13:$13,'Sept bal sheet'!$14:$14,'Sept bal sheet'!$18:$18,'Sept bal sheet'!$19:$19,'Sept bal sheet'!$20:$20,'Sept bal sheet'!$21:$21,'Sept bal sheet'!$25:$25,'Sept bal sheet'!$26:$26,'Sept bal sheet'!$27:$27,'Sept bal sheet'!$28:$28,'Sept bal sheet'!$31:$31</definedName>
    <definedName name="QB_DATA_0" localSheetId="4" hidden="1">'Sept CY vs PY'!$6:$6,'Sept CY vs PY'!$7:$7,'Sept CY vs PY'!$8:$8,'Sept CY vs PY'!$11:$11,'Sept CY vs PY'!$12:$12,'Sept CY vs PY'!$13:$13,'Sept CY vs PY'!$14:$14,'Sept CY vs PY'!$17:$17,'Sept CY vs PY'!$18:$18,'Sept CY vs PY'!$19:$19,'Sept CY vs PY'!$20:$20,'Sept CY vs PY'!$21:$21,'Sept CY vs PY'!$22:$22,'Sept CY vs PY'!$24:$24,'Sept CY vs PY'!$25:$25,'Sept CY vs PY'!$26:$26</definedName>
    <definedName name="QB_DATA_0" localSheetId="0" hidden="1">'Sept YTD actual vs budget'!$5:$5,'Sept YTD actual vs budget'!$6:$6,'Sept YTD actual vs budget'!$7:$7,'Sept YTD actual vs budget'!$10:$10,'Sept YTD actual vs budget'!$11:$11,'Sept YTD actual vs budget'!$12:$12,'Sept YTD actual vs budget'!$13:$13,'Sept YTD actual vs budget'!$16:$16,'Sept YTD actual vs budget'!$17:$17,'Sept YTD actual vs budget'!$18:$18,'Sept YTD actual vs budget'!$19:$19,'Sept YTD actual vs budget'!$20:$20,'Sept YTD actual vs budget'!$21:$21,'Sept YTD actual vs budget'!$22:$22,'Sept YTD actual vs budget'!$23:$23,'Sept YTD actual vs budget'!$24:$24</definedName>
    <definedName name="QB_DATA_0" localSheetId="2" hidden="1">'Sept YTD CY vs PY'!$6:$6,'Sept YTD CY vs PY'!$7:$7,'Sept YTD CY vs PY'!$8:$8,'Sept YTD CY vs PY'!$11:$11,'Sept YTD CY vs PY'!$12:$12,'Sept YTD CY vs PY'!$13:$13,'Sept YTD CY vs PY'!$14:$14,'Sept YTD CY vs PY'!$17:$17,'Sept YTD CY vs PY'!$18:$18,'Sept YTD CY vs PY'!$19:$19,'Sept YTD CY vs PY'!$20:$20,'Sept YTD CY vs PY'!$21:$21,'Sept YTD CY vs PY'!$22:$22,'Sept YTD CY vs PY'!$23:$23,'Sept YTD CY vs PY'!$24:$24,'Sept YTD CY vs PY'!$25:$25</definedName>
    <definedName name="QB_DATA_1" localSheetId="1" hidden="1">'Sept actual vs budget'!$29:$29,'Sept actual vs budget'!$30:$30,'Sept actual vs budget'!$32:$32,'Sept actual vs budget'!$34:$34,'Sept actual vs budget'!$35:$35,'Sept actual vs budget'!$36:$36,'Sept actual vs budget'!$37:$37,'Sept actual vs budget'!$38:$38,'Sept actual vs budget'!$39:$39,'Sept actual vs budget'!$40:$40,'Sept actual vs budget'!$41:$41,'Sept actual vs budget'!$42:$42,'Sept actual vs budget'!$43:$43,'Sept actual vs budget'!$44:$44,'Sept actual vs budget'!$45:$45,'Sept actual vs budget'!$50:$50</definedName>
    <definedName name="QB_DATA_1" localSheetId="5" hidden="1">'Sept bal sheet'!$32:$32,'Sept bal sheet'!$33:$33,'Sept bal sheet'!$34:$34,'Sept bal sheet'!$35:$35,'Sept bal sheet'!$36:$36,'Sept bal sheet'!$37:$37,'Sept bal sheet'!$38:$38,'Sept bal sheet'!$39:$39,'Sept bal sheet'!$40:$40,'Sept bal sheet'!$43:$43,'Sept bal sheet'!$44:$44,'Sept bal sheet'!$45:$45,'Sept bal sheet'!$46:$46,'Sept bal sheet'!$47:$47,'Sept bal sheet'!$48:$48,'Sept bal sheet'!$49:$49</definedName>
    <definedName name="QB_DATA_1" localSheetId="4" hidden="1">'Sept CY vs PY'!$30:$30,'Sept CY vs PY'!$31:$31,'Sept CY vs PY'!$32:$32,'Sept CY vs PY'!$33:$33,'Sept CY vs PY'!$34:$34,'Sept CY vs PY'!$35:$35,'Sept CY vs PY'!$36:$36,'Sept CY vs PY'!$37:$37,'Sept CY vs PY'!$38:$38,'Sept CY vs PY'!$39:$39,'Sept CY vs PY'!$41:$41,'Sept CY vs PY'!$43:$43,'Sept CY vs PY'!$44:$44,'Sept CY vs PY'!$45:$45,'Sept CY vs PY'!$46:$46,'Sept CY vs PY'!$47:$47</definedName>
    <definedName name="QB_DATA_1" localSheetId="0" hidden="1">'Sept YTD actual vs budget'!$26:$26,'Sept YTD actual vs budget'!$27:$27,'Sept YTD actual vs budget'!$31:$31,'Sept YTD actual vs budget'!$32:$32,'Sept YTD actual vs budget'!$33:$33,'Sept YTD actual vs budget'!$34:$34,'Sept YTD actual vs budget'!$35:$35,'Sept YTD actual vs budget'!$36:$36,'Sept YTD actual vs budget'!$37:$37,'Sept YTD actual vs budget'!$38:$38,'Sept YTD actual vs budget'!$39:$39,'Sept YTD actual vs budget'!$40:$40,'Sept YTD actual vs budget'!$41:$41,'Sept YTD actual vs budget'!$42:$42,'Sept YTD actual vs budget'!$43:$43,'Sept YTD actual vs budget'!$44:$44</definedName>
    <definedName name="QB_DATA_1" localSheetId="2" hidden="1">'Sept YTD CY vs PY'!$26:$26,'Sept YTD CY vs PY'!$27:$27,'Sept YTD CY vs PY'!$28:$28,'Sept YTD CY vs PY'!$30:$30,'Sept YTD CY vs PY'!$31:$31,'Sept YTD CY vs PY'!$32:$32,'Sept YTD CY vs PY'!$36:$36,'Sept YTD CY vs PY'!$37:$37,'Sept YTD CY vs PY'!$38:$38,'Sept YTD CY vs PY'!$39:$39,'Sept YTD CY vs PY'!$40:$40,'Sept YTD CY vs PY'!$41:$41,'Sept YTD CY vs PY'!$42:$42,'Sept YTD CY vs PY'!$43:$43,'Sept YTD CY vs PY'!$44:$44,'Sept YTD CY vs PY'!$45:$45</definedName>
    <definedName name="QB_DATA_2" localSheetId="1" hidden="1">'Sept actual vs budget'!$52:$52</definedName>
    <definedName name="QB_DATA_2" localSheetId="5" hidden="1">'Sept bal sheet'!$50:$50,'Sept bal sheet'!$53:$53,'Sept bal sheet'!$54:$54,'Sept bal sheet'!$55:$55,'Sept bal sheet'!$61:$61,'Sept bal sheet'!$62:$62,'Sept bal sheet'!$69:$69,'Sept bal sheet'!$70:$70,'Sept bal sheet'!$74:$74,'Sept bal sheet'!$76:$76,'Sept bal sheet'!$77:$77,'Sept bal sheet'!$80:$80,'Sept bal sheet'!$85:$85,'Sept bal sheet'!$86:$86,'Sept bal sheet'!$87:$87,'Sept bal sheet'!$88:$88</definedName>
    <definedName name="QB_DATA_2" localSheetId="4" hidden="1">'Sept CY vs PY'!$48:$48,'Sept CY vs PY'!$49:$49,'Sept CY vs PY'!$50:$50,'Sept CY vs PY'!$51:$51,'Sept CY vs PY'!$52:$52,'Sept CY vs PY'!$53:$53,'Sept CY vs PY'!$54:$54,'Sept CY vs PY'!$55:$55,'Sept CY vs PY'!$56:$56,'Sept CY vs PY'!$61:$61,'Sept CY vs PY'!$63:$63,'Sept CY vs PY'!$64:$64,'Sept CY vs PY'!$65:$65</definedName>
    <definedName name="QB_DATA_2" localSheetId="0" hidden="1">'Sept YTD actual vs budget'!$45:$45,'Sept YTD actual vs budget'!$47:$47,'Sept YTD actual vs budget'!$48:$48,'Sept YTD actual vs budget'!$49:$49,'Sept YTD actual vs budget'!$50:$50,'Sept YTD actual vs budget'!$51:$51,'Sept YTD actual vs budget'!$52:$52,'Sept YTD actual vs budget'!$53:$53,'Sept YTD actual vs budget'!$54:$54,'Sept YTD actual vs budget'!$55:$55,'Sept YTD actual vs budget'!$56:$56,'Sept YTD actual vs budget'!$58:$58,'Sept YTD actual vs budget'!$59:$59,'Sept YTD actual vs budget'!$60:$60,'Sept YTD actual vs budget'!$61:$61,'Sept YTD actual vs budget'!$62:$62</definedName>
    <definedName name="QB_DATA_2" localSheetId="2" hidden="1">'Sept YTD CY vs PY'!$46:$46,'Sept YTD CY vs PY'!$47:$47,'Sept YTD CY vs PY'!$48:$48,'Sept YTD CY vs PY'!$49:$49,'Sept YTD CY vs PY'!$50:$50,'Sept YTD CY vs PY'!$51:$51,'Sept YTD CY vs PY'!$52:$52,'Sept YTD CY vs PY'!$54:$54,'Sept YTD CY vs PY'!$55:$55,'Sept YTD CY vs PY'!$56:$56,'Sept YTD CY vs PY'!$57:$57,'Sept YTD CY vs PY'!$58:$58,'Sept YTD CY vs PY'!$59:$59,'Sept YTD CY vs PY'!$60:$60,'Sept YTD CY vs PY'!$61:$61,'Sept YTD CY vs PY'!$62:$62</definedName>
    <definedName name="QB_DATA_3" localSheetId="0" hidden="1">'Sept YTD actual vs budget'!$63:$63,'Sept YTD actual vs budget'!$64:$64,'Sept YTD actual vs budget'!$65:$65,'Sept YTD actual vs budget'!$66:$66,'Sept YTD actual vs budget'!$67:$67,'Sept YTD actual vs budget'!$68:$68,'Sept YTD actual vs budget'!$69:$69,'Sept YTD actual vs budget'!$70:$70,'Sept YTD actual vs budget'!$71:$71,'Sept YTD actual vs budget'!$72:$72,'Sept YTD actual vs budget'!$73:$73,'Sept YTD actual vs budget'!$74:$74,'Sept YTD actual vs budget'!$79:$79,'Sept YTD actual vs budget'!$81:$81,'Sept YTD actual vs budget'!$82:$82,'Sept YTD actual vs budget'!$83:$83</definedName>
    <definedName name="QB_DATA_3" localSheetId="2" hidden="1">'Sept YTD CY vs PY'!$63:$63,'Sept YTD CY vs PY'!$64:$64,'Sept YTD CY vs PY'!$66:$66,'Sept YTD CY vs PY'!$67:$67,'Sept YTD CY vs PY'!$68:$68,'Sept YTD CY vs PY'!$69:$69,'Sept YTD CY vs PY'!$70:$70,'Sept YTD CY vs PY'!$71:$71,'Sept YTD CY vs PY'!$72:$72,'Sept YTD CY vs PY'!$73:$73,'Sept YTD CY vs PY'!$74:$74,'Sept YTD CY vs PY'!$75:$75,'Sept YTD CY vs PY'!$76:$76,'Sept YTD CY vs PY'!$77:$77,'Sept YTD CY vs PY'!$78:$78,'Sept YTD CY vs PY'!$79:$79</definedName>
    <definedName name="QB_DATA_4" localSheetId="2" hidden="1">'Sept YTD CY vs PY'!$80:$80,'Sept YTD CY vs PY'!$81:$81,'Sept YTD CY vs PY'!$82:$82,'Sept YTD CY vs PY'!$83:$83,'Sept YTD CY vs PY'!$88:$88,'Sept YTD CY vs PY'!$90:$90,'Sept YTD CY vs PY'!$91:$91,'Sept YTD CY vs PY'!$92:$92</definedName>
    <definedName name="QB_FORMULA_0" localSheetId="1" hidden="1">'Sept actual vs budget'!$G$6,'Sept actual vs budget'!$G$12,'Sept actual vs budget'!$G$18,'Sept actual vs budget'!$G$21,'Sept actual vs budget'!$G$22,'Sept actual vs budget'!$G$33,'Sept actual vs budget'!$G$46,'Sept actual vs budget'!$G$47,'Sept actual vs budget'!$G$53,'Sept actual vs budget'!$G$54,'Sept actual vs budget'!$G$55,'Sept actual vs budget'!$G$56</definedName>
    <definedName name="QB_FORMULA_0" localSheetId="5" hidden="1">'Sept bal sheet'!$H$9,'Sept bal sheet'!$I$9,'Sept bal sheet'!$H$15,'Sept bal sheet'!$I$15,'Sept bal sheet'!$H$22,'Sept bal sheet'!$I$22,'Sept bal sheet'!$H$29,'Sept bal sheet'!$I$29,'Sept bal sheet'!$H$41,'Sept bal sheet'!$I$41,'Sept bal sheet'!$H$51,'Sept bal sheet'!$I$51,'Sept bal sheet'!$H$56,'Sept bal sheet'!$I$56,'Sept bal sheet'!$H$57,'Sept bal sheet'!$I$57</definedName>
    <definedName name="QB_FORMULA_0" localSheetId="4" hidden="1">'Sept CY vs PY'!$I$6,'Sept CY vs PY'!$J$6,'Sept CY vs PY'!$I$7,'Sept CY vs PY'!$J$7,'Sept CY vs PY'!$I$8,'Sept CY vs PY'!$J$8,'Sept CY vs PY'!$G$9,'Sept CY vs PY'!$H$9,'Sept CY vs PY'!$I$9,'Sept CY vs PY'!$J$9,'Sept CY vs PY'!$I$11,'Sept CY vs PY'!$J$11,'Sept CY vs PY'!$I$12,'Sept CY vs PY'!$J$12,'Sept CY vs PY'!$I$13,'Sept CY vs PY'!$J$13</definedName>
    <definedName name="QB_FORMULA_0" localSheetId="0" hidden="1">'Sept YTD actual vs budget'!$G$8,'Sept YTD actual vs budget'!$G$14,'Sept YTD actual vs budget'!$G$25,'Sept YTD actual vs budget'!$G$28,'Sept YTD actual vs budget'!$G$29,'Sept YTD actual vs budget'!$G$57,'Sept YTD actual vs budget'!$G$75,'Sept YTD actual vs budget'!$G$76,'Sept YTD actual vs budget'!$G$84,'Sept YTD actual vs budget'!$G$85,'Sept YTD actual vs budget'!$G$86,'Sept YTD actual vs budget'!$G$87</definedName>
    <definedName name="QB_FORMULA_0" localSheetId="2" hidden="1">'Sept YTD CY vs PY'!$I$6,'Sept YTD CY vs PY'!$J$6,'Sept YTD CY vs PY'!$I$7,'Sept YTD CY vs PY'!$J$7,'Sept YTD CY vs PY'!$I$8,'Sept YTD CY vs PY'!$J$8,'Sept YTD CY vs PY'!$G$9,'Sept YTD CY vs PY'!$H$9,'Sept YTD CY vs PY'!$I$9,'Sept YTD CY vs PY'!$J$9,'Sept YTD CY vs PY'!$I$11,'Sept YTD CY vs PY'!$J$11,'Sept YTD CY vs PY'!$I$12,'Sept YTD CY vs PY'!$J$12,'Sept YTD CY vs PY'!$I$13,'Sept YTD CY vs PY'!$J$13</definedName>
    <definedName name="QB_FORMULA_1" localSheetId="5" hidden="1">'Sept bal sheet'!$H$58,'Sept bal sheet'!$I$58,'Sept bal sheet'!$H$59,'Sept bal sheet'!$I$59,'Sept bal sheet'!$H$63,'Sept bal sheet'!$I$63,'Sept bal sheet'!$H$64,'Sept bal sheet'!$I$64,'Sept bal sheet'!$H$71,'Sept bal sheet'!$I$71,'Sept bal sheet'!$H$78,'Sept bal sheet'!$I$78,'Sept bal sheet'!$H$79,'Sept bal sheet'!$I$79,'Sept bal sheet'!$H$81,'Sept bal sheet'!$I$81</definedName>
    <definedName name="QB_FORMULA_1" localSheetId="4" hidden="1">'Sept CY vs PY'!$I$14,'Sept CY vs PY'!$J$14,'Sept CY vs PY'!$G$15,'Sept CY vs PY'!$H$15,'Sept CY vs PY'!$I$15,'Sept CY vs PY'!$J$15,'Sept CY vs PY'!$I$17,'Sept CY vs PY'!$J$17,'Sept CY vs PY'!$I$18,'Sept CY vs PY'!$J$18,'Sept CY vs PY'!$I$19,'Sept CY vs PY'!$J$19,'Sept CY vs PY'!$I$20,'Sept CY vs PY'!$J$20,'Sept CY vs PY'!$I$21,'Sept CY vs PY'!$J$21</definedName>
    <definedName name="QB_FORMULA_1" localSheetId="2" hidden="1">'Sept YTD CY vs PY'!$I$14,'Sept YTD CY vs PY'!$J$14,'Sept YTD CY vs PY'!$G$15,'Sept YTD CY vs PY'!$H$15,'Sept YTD CY vs PY'!$I$15,'Sept YTD CY vs PY'!$J$15,'Sept YTD CY vs PY'!$I$17,'Sept YTD CY vs PY'!$J$17,'Sept YTD CY vs PY'!$I$18,'Sept YTD CY vs PY'!$J$18,'Sept YTD CY vs PY'!$I$19,'Sept YTD CY vs PY'!$J$19,'Sept YTD CY vs PY'!$I$20,'Sept YTD CY vs PY'!$J$20,'Sept YTD CY vs PY'!$I$21,'Sept YTD CY vs PY'!$J$21</definedName>
    <definedName name="QB_FORMULA_10" localSheetId="2" hidden="1">'Sept YTD CY vs PY'!$G$84,'Sept YTD CY vs PY'!$H$84,'Sept YTD CY vs PY'!$I$84,'Sept YTD CY vs PY'!$J$84,'Sept YTD CY vs PY'!$G$85,'Sept YTD CY vs PY'!$H$85,'Sept YTD CY vs PY'!$I$85,'Sept YTD CY vs PY'!$J$85,'Sept YTD CY vs PY'!$I$88,'Sept YTD CY vs PY'!$J$88,'Sept YTD CY vs PY'!$I$90,'Sept YTD CY vs PY'!$J$90,'Sept YTD CY vs PY'!$I$91,'Sept YTD CY vs PY'!$J$91,'Sept YTD CY vs PY'!$I$92,'Sept YTD CY vs PY'!$J$92</definedName>
    <definedName name="QB_FORMULA_11" localSheetId="2" hidden="1">'Sept YTD CY vs PY'!$G$93,'Sept YTD CY vs PY'!$H$93,'Sept YTD CY vs PY'!$I$93,'Sept YTD CY vs PY'!$J$93,'Sept YTD CY vs PY'!$G$94,'Sept YTD CY vs PY'!$H$94,'Sept YTD CY vs PY'!$I$94,'Sept YTD CY vs PY'!$J$94,'Sept YTD CY vs PY'!$G$95,'Sept YTD CY vs PY'!$H$95,'Sept YTD CY vs PY'!$I$95,'Sept YTD CY vs PY'!$J$95,'Sept YTD CY vs PY'!$G$96,'Sept YTD CY vs PY'!$H$96,'Sept YTD CY vs PY'!$I$96,'Sept YTD CY vs PY'!$J$96</definedName>
    <definedName name="QB_FORMULA_2" localSheetId="5" hidden="1">'Sept bal sheet'!$H$82,'Sept bal sheet'!$I$82,'Sept bal sheet'!$H$83,'Sept bal sheet'!$I$83,'Sept bal sheet'!$H$89,'Sept bal sheet'!$I$89,'Sept bal sheet'!$H$90,'Sept bal sheet'!$I$90</definedName>
    <definedName name="QB_FORMULA_2" localSheetId="4" hidden="1">'Sept CY vs PY'!$I$22,'Sept CY vs PY'!$J$22,'Sept CY vs PY'!$G$23,'Sept CY vs PY'!$H$23,'Sept CY vs PY'!$I$23,'Sept CY vs PY'!$J$23,'Sept CY vs PY'!$I$24,'Sept CY vs PY'!$J$24,'Sept CY vs PY'!$I$25,'Sept CY vs PY'!$J$25,'Sept CY vs PY'!$I$26,'Sept CY vs PY'!$J$26,'Sept CY vs PY'!$G$27,'Sept CY vs PY'!$H$27,'Sept CY vs PY'!$I$27,'Sept CY vs PY'!$J$27</definedName>
    <definedName name="QB_FORMULA_2" localSheetId="2" hidden="1">'Sept YTD CY vs PY'!$I$22,'Sept YTD CY vs PY'!$J$22,'Sept YTD CY vs PY'!$I$23,'Sept YTD CY vs PY'!$J$23,'Sept YTD CY vs PY'!$I$24,'Sept YTD CY vs PY'!$J$24,'Sept YTD CY vs PY'!$I$25,'Sept YTD CY vs PY'!$J$25,'Sept YTD CY vs PY'!$I$26,'Sept YTD CY vs PY'!$J$26,'Sept YTD CY vs PY'!$I$27,'Sept YTD CY vs PY'!$J$27,'Sept YTD CY vs PY'!$I$28,'Sept YTD CY vs PY'!$J$28,'Sept YTD CY vs PY'!$G$29,'Sept YTD CY vs PY'!$H$29</definedName>
    <definedName name="QB_FORMULA_3" localSheetId="4" hidden="1">'Sept CY vs PY'!$G$28,'Sept CY vs PY'!$H$28,'Sept CY vs PY'!$I$28,'Sept CY vs PY'!$J$28,'Sept CY vs PY'!$I$30,'Sept CY vs PY'!$J$30,'Sept CY vs PY'!$I$31,'Sept CY vs PY'!$J$31,'Sept CY vs PY'!$I$32,'Sept CY vs PY'!$J$32,'Sept CY vs PY'!$I$33,'Sept CY vs PY'!$J$33,'Sept CY vs PY'!$I$34,'Sept CY vs PY'!$J$34,'Sept CY vs PY'!$I$35,'Sept CY vs PY'!$J$35</definedName>
    <definedName name="QB_FORMULA_3" localSheetId="2" hidden="1">'Sept YTD CY vs PY'!$I$29,'Sept YTD CY vs PY'!$J$29,'Sept YTD CY vs PY'!$I$30,'Sept YTD CY vs PY'!$J$30,'Sept YTD CY vs PY'!$I$31,'Sept YTD CY vs PY'!$J$31,'Sept YTD CY vs PY'!$I$32,'Sept YTD CY vs PY'!$J$32,'Sept YTD CY vs PY'!$G$33,'Sept YTD CY vs PY'!$H$33,'Sept YTD CY vs PY'!$I$33,'Sept YTD CY vs PY'!$J$33,'Sept YTD CY vs PY'!$G$34,'Sept YTD CY vs PY'!$H$34,'Sept YTD CY vs PY'!$I$34,'Sept YTD CY vs PY'!$J$34</definedName>
    <definedName name="QB_FORMULA_4" localSheetId="4" hidden="1">'Sept CY vs PY'!$I$36,'Sept CY vs PY'!$J$36,'Sept CY vs PY'!$I$37,'Sept CY vs PY'!$J$37,'Sept CY vs PY'!$I$38,'Sept CY vs PY'!$J$38,'Sept CY vs PY'!$I$39,'Sept CY vs PY'!$J$39,'Sept CY vs PY'!$I$41,'Sept CY vs PY'!$J$41,'Sept CY vs PY'!$G$42,'Sept CY vs PY'!$H$42,'Sept CY vs PY'!$I$42,'Sept CY vs PY'!$J$42,'Sept CY vs PY'!$I$43,'Sept CY vs PY'!$J$43</definedName>
    <definedName name="QB_FORMULA_4" localSheetId="2" hidden="1">'Sept YTD CY vs PY'!$I$36,'Sept YTD CY vs PY'!$J$36,'Sept YTD CY vs PY'!$I$37,'Sept YTD CY vs PY'!$J$37,'Sept YTD CY vs PY'!$I$38,'Sept YTD CY vs PY'!$J$38,'Sept YTD CY vs PY'!$I$39,'Sept YTD CY vs PY'!$J$39,'Sept YTD CY vs PY'!$I$40,'Sept YTD CY vs PY'!$J$40,'Sept YTD CY vs PY'!$I$41,'Sept YTD CY vs PY'!$J$41,'Sept YTD CY vs PY'!$I$42,'Sept YTD CY vs PY'!$J$42,'Sept YTD CY vs PY'!$I$43,'Sept YTD CY vs PY'!$J$43</definedName>
    <definedName name="QB_FORMULA_5" localSheetId="4" hidden="1">'Sept CY vs PY'!$I$44,'Sept CY vs PY'!$J$44,'Sept CY vs PY'!$I$45,'Sept CY vs PY'!$J$45,'Sept CY vs PY'!$I$46,'Sept CY vs PY'!$J$46,'Sept CY vs PY'!$I$47,'Sept CY vs PY'!$J$47,'Sept CY vs PY'!$I$48,'Sept CY vs PY'!$J$48,'Sept CY vs PY'!$I$49,'Sept CY vs PY'!$J$49,'Sept CY vs PY'!$I$50,'Sept CY vs PY'!$J$50,'Sept CY vs PY'!$I$51,'Sept CY vs PY'!$J$51</definedName>
    <definedName name="QB_FORMULA_5" localSheetId="2" hidden="1">'Sept YTD CY vs PY'!$I$44,'Sept YTD CY vs PY'!$J$44,'Sept YTD CY vs PY'!$I$45,'Sept YTD CY vs PY'!$J$45,'Sept YTD CY vs PY'!$I$46,'Sept YTD CY vs PY'!$J$46,'Sept YTD CY vs PY'!$I$47,'Sept YTD CY vs PY'!$J$47,'Sept YTD CY vs PY'!$I$48,'Sept YTD CY vs PY'!$J$48,'Sept YTD CY vs PY'!$I$49,'Sept YTD CY vs PY'!$J$49,'Sept YTD CY vs PY'!$I$50,'Sept YTD CY vs PY'!$J$50,'Sept YTD CY vs PY'!$I$51,'Sept YTD CY vs PY'!$J$51</definedName>
    <definedName name="QB_FORMULA_6" localSheetId="4" hidden="1">'Sept CY vs PY'!$I$52,'Sept CY vs PY'!$J$52,'Sept CY vs PY'!$I$53,'Sept CY vs PY'!$J$53,'Sept CY vs PY'!$I$54,'Sept CY vs PY'!$J$54,'Sept CY vs PY'!$I$55,'Sept CY vs PY'!$J$55,'Sept CY vs PY'!$I$56,'Sept CY vs PY'!$J$56,'Sept CY vs PY'!$G$57,'Sept CY vs PY'!$H$57,'Sept CY vs PY'!$I$57,'Sept CY vs PY'!$J$57,'Sept CY vs PY'!$G$58,'Sept CY vs PY'!$H$58</definedName>
    <definedName name="QB_FORMULA_6" localSheetId="2" hidden="1">'Sept YTD CY vs PY'!$I$52,'Sept YTD CY vs PY'!$J$52,'Sept YTD CY vs PY'!$I$54,'Sept YTD CY vs PY'!$J$54,'Sept YTD CY vs PY'!$I$55,'Sept YTD CY vs PY'!$J$55,'Sept YTD CY vs PY'!$I$56,'Sept YTD CY vs PY'!$J$56,'Sept YTD CY vs PY'!$I$57,'Sept YTD CY vs PY'!$J$57,'Sept YTD CY vs PY'!$I$58,'Sept YTD CY vs PY'!$J$58,'Sept YTD CY vs PY'!$I$59,'Sept YTD CY vs PY'!$J$59,'Sept YTD CY vs PY'!$I$60,'Sept YTD CY vs PY'!$J$60</definedName>
    <definedName name="QB_FORMULA_7" localSheetId="4" hidden="1">'Sept CY vs PY'!$I$58,'Sept CY vs PY'!$J$58,'Sept CY vs PY'!$I$61,'Sept CY vs PY'!$J$61,'Sept CY vs PY'!$I$63,'Sept CY vs PY'!$J$63,'Sept CY vs PY'!$I$64,'Sept CY vs PY'!$J$64,'Sept CY vs PY'!$I$65,'Sept CY vs PY'!$J$65,'Sept CY vs PY'!$G$66,'Sept CY vs PY'!$H$66,'Sept CY vs PY'!$I$66,'Sept CY vs PY'!$J$66,'Sept CY vs PY'!$G$67,'Sept CY vs PY'!$H$67</definedName>
    <definedName name="QB_FORMULA_7" localSheetId="2" hidden="1">'Sept YTD CY vs PY'!$I$61,'Sept YTD CY vs PY'!$J$61,'Sept YTD CY vs PY'!$I$62,'Sept YTD CY vs PY'!$J$62,'Sept YTD CY vs PY'!$I$63,'Sept YTD CY vs PY'!$J$63,'Sept YTD CY vs PY'!$I$64,'Sept YTD CY vs PY'!$J$64,'Sept YTD CY vs PY'!$G$65,'Sept YTD CY vs PY'!$H$65,'Sept YTD CY vs PY'!$I$65,'Sept YTD CY vs PY'!$J$65,'Sept YTD CY vs PY'!$I$66,'Sept YTD CY vs PY'!$J$66,'Sept YTD CY vs PY'!$I$67,'Sept YTD CY vs PY'!$J$67</definedName>
    <definedName name="QB_FORMULA_8" localSheetId="4" hidden="1">'Sept CY vs PY'!$I$67,'Sept CY vs PY'!$J$67,'Sept CY vs PY'!$G$68,'Sept CY vs PY'!$H$68,'Sept CY vs PY'!$I$68,'Sept CY vs PY'!$J$68,'Sept CY vs PY'!$G$69,'Sept CY vs PY'!$H$69,'Sept CY vs PY'!$I$69,'Sept CY vs PY'!$J$69</definedName>
    <definedName name="QB_FORMULA_8" localSheetId="2" hidden="1">'Sept YTD CY vs PY'!$I$68,'Sept YTD CY vs PY'!$J$68,'Sept YTD CY vs PY'!$I$69,'Sept YTD CY vs PY'!$J$69,'Sept YTD CY vs PY'!$I$70,'Sept YTD CY vs PY'!$J$70,'Sept YTD CY vs PY'!$I$71,'Sept YTD CY vs PY'!$J$71,'Sept YTD CY vs PY'!$I$72,'Sept YTD CY vs PY'!$J$72,'Sept YTD CY vs PY'!$I$73,'Sept YTD CY vs PY'!$J$73,'Sept YTD CY vs PY'!$I$74,'Sept YTD CY vs PY'!$J$74,'Sept YTD CY vs PY'!$I$75,'Sept YTD CY vs PY'!$J$75</definedName>
    <definedName name="QB_FORMULA_9" localSheetId="2" hidden="1">'Sept YTD CY vs PY'!$I$76,'Sept YTD CY vs PY'!$J$76,'Sept YTD CY vs PY'!$I$77,'Sept YTD CY vs PY'!$J$77,'Sept YTD CY vs PY'!$I$78,'Sept YTD CY vs PY'!$J$78,'Sept YTD CY vs PY'!$I$79,'Sept YTD CY vs PY'!$J$79,'Sept YTD CY vs PY'!$I$80,'Sept YTD CY vs PY'!$J$80,'Sept YTD CY vs PY'!$I$81,'Sept YTD CY vs PY'!$J$81,'Sept YTD CY vs PY'!$I$82,'Sept YTD CY vs PY'!$J$82,'Sept YTD CY vs PY'!$I$83,'Sept YTD CY vs PY'!$J$83</definedName>
    <definedName name="QB_ROW_1" localSheetId="5" hidden="1">'Sept bal sheet'!$A$3</definedName>
    <definedName name="QB_ROW_10031" localSheetId="5" hidden="1">'Sept bal sheet'!$D$68</definedName>
    <definedName name="QB_ROW_1011" localSheetId="5" hidden="1">'Sept bal sheet'!$B$4</definedName>
    <definedName name="QB_ROW_10331" localSheetId="5" hidden="1">'Sept bal sheet'!$D$71</definedName>
    <definedName name="QB_ROW_12031" localSheetId="5" hidden="1">'Sept bal sheet'!$D$72</definedName>
    <definedName name="QB_ROW_12331" localSheetId="5" hidden="1">'Sept bal sheet'!$D$81</definedName>
    <definedName name="QB_ROW_128240" localSheetId="5" hidden="1">'Sept bal sheet'!$E$69</definedName>
    <definedName name="QB_ROW_1311" localSheetId="5" hidden="1">'Sept bal sheet'!$B$59</definedName>
    <definedName name="QB_ROW_14011" localSheetId="5" hidden="1">'Sept bal sheet'!$B$84</definedName>
    <definedName name="QB_ROW_14311" localSheetId="5" hidden="1">'Sept bal sheet'!$B$89</definedName>
    <definedName name="QB_ROW_143240" localSheetId="5" hidden="1">'Sept bal sheet'!$E$80</definedName>
    <definedName name="QB_ROW_150220" localSheetId="5" hidden="1">'Sept bal sheet'!$C$61</definedName>
    <definedName name="QB_ROW_151250" localSheetId="1" hidden="1">'Sept actual vs budget'!$F$8</definedName>
    <definedName name="QB_ROW_151250" localSheetId="4" hidden="1">'Sept CY vs PY'!$F$11</definedName>
    <definedName name="QB_ROW_151250" localSheetId="0" hidden="1">'Sept YTD actual vs budget'!$F$10</definedName>
    <definedName name="QB_ROW_151250" localSheetId="2" hidden="1">'Sept YTD CY vs PY'!$F$11</definedName>
    <definedName name="QB_ROW_154250" localSheetId="1" hidden="1">'Sept actual vs budget'!$F$9</definedName>
    <definedName name="QB_ROW_154250" localSheetId="4" hidden="1">'Sept CY vs PY'!$F$12</definedName>
    <definedName name="QB_ROW_154250" localSheetId="0" hidden="1">'Sept YTD actual vs budget'!$F$11</definedName>
    <definedName name="QB_ROW_154250" localSheetId="2" hidden="1">'Sept YTD CY vs PY'!$F$12</definedName>
    <definedName name="QB_ROW_156250" localSheetId="1" hidden="1">'Sept actual vs budget'!$F$10</definedName>
    <definedName name="QB_ROW_156250" localSheetId="4" hidden="1">'Sept CY vs PY'!$F$13</definedName>
    <definedName name="QB_ROW_156250" localSheetId="0" hidden="1">'Sept YTD actual vs budget'!$F$12</definedName>
    <definedName name="QB_ROW_156250" localSheetId="2" hidden="1">'Sept YTD CY vs PY'!$F$13</definedName>
    <definedName name="QB_ROW_162250" localSheetId="0" hidden="1">'Sept YTD actual vs budget'!$F$51</definedName>
    <definedName name="QB_ROW_162250" localSheetId="2" hidden="1">'Sept YTD CY vs PY'!$F$59</definedName>
    <definedName name="QB_ROW_17221" localSheetId="5" hidden="1">'Sept bal sheet'!$C$88</definedName>
    <definedName name="QB_ROW_18301" localSheetId="1" hidden="1">'Sept actual vs budget'!$A$56</definedName>
    <definedName name="QB_ROW_18301" localSheetId="4" hidden="1">'Sept CY vs PY'!$A$69</definedName>
    <definedName name="QB_ROW_18301" localSheetId="0" hidden="1">'Sept YTD actual vs budget'!$A$87</definedName>
    <definedName name="QB_ROW_18301" localSheetId="2" hidden="1">'Sept YTD CY vs PY'!$A$96</definedName>
    <definedName name="QB_ROW_19011" localSheetId="1" hidden="1">'Sept actual vs budget'!$B$2</definedName>
    <definedName name="QB_ROW_19011" localSheetId="4" hidden="1">'Sept CY vs PY'!$B$3</definedName>
    <definedName name="QB_ROW_19011" localSheetId="0" hidden="1">'Sept YTD actual vs budget'!$B$2</definedName>
    <definedName name="QB_ROW_19011" localSheetId="2" hidden="1">'Sept YTD CY vs PY'!$B$3</definedName>
    <definedName name="QB_ROW_19311" localSheetId="1" hidden="1">'Sept actual vs budget'!$B$47</definedName>
    <definedName name="QB_ROW_19311" localSheetId="4" hidden="1">'Sept CY vs PY'!$B$58</definedName>
    <definedName name="QB_ROW_19311" localSheetId="0" hidden="1">'Sept YTD actual vs budget'!$B$76</definedName>
    <definedName name="QB_ROW_19311" localSheetId="2" hidden="1">'Sept YTD CY vs PY'!$B$85</definedName>
    <definedName name="QB_ROW_198250" localSheetId="2" hidden="1">'Sept YTD CY vs PY'!$F$54</definedName>
    <definedName name="QB_ROW_20031" localSheetId="1" hidden="1">'Sept actual vs budget'!$D$3</definedName>
    <definedName name="QB_ROW_20031" localSheetId="4" hidden="1">'Sept CY vs PY'!$D$4</definedName>
    <definedName name="QB_ROW_20031" localSheetId="0" hidden="1">'Sept YTD actual vs budget'!$D$3</definedName>
    <definedName name="QB_ROW_20031" localSheetId="2" hidden="1">'Sept YTD CY vs PY'!$D$4</definedName>
    <definedName name="QB_ROW_2021" localSheetId="5" hidden="1">'Sept bal sheet'!$C$5</definedName>
    <definedName name="QB_ROW_20331" localSheetId="1" hidden="1">'Sept actual vs budget'!$D$21</definedName>
    <definedName name="QB_ROW_20331" localSheetId="4" hidden="1">'Sept CY vs PY'!$D$27</definedName>
    <definedName name="QB_ROW_20331" localSheetId="0" hidden="1">'Sept YTD actual vs budget'!$D$28</definedName>
    <definedName name="QB_ROW_20331" localSheetId="2" hidden="1">'Sept YTD CY vs PY'!$D$33</definedName>
    <definedName name="QB_ROW_21031" localSheetId="1" hidden="1">'Sept actual vs budget'!$D$23</definedName>
    <definedName name="QB_ROW_21031" localSheetId="4" hidden="1">'Sept CY vs PY'!$D$29</definedName>
    <definedName name="QB_ROW_21031" localSheetId="0" hidden="1">'Sept YTD actual vs budget'!$D$30</definedName>
    <definedName name="QB_ROW_21031" localSheetId="2" hidden="1">'Sept YTD CY vs PY'!$D$35</definedName>
    <definedName name="QB_ROW_21331" localSheetId="1" hidden="1">'Sept actual vs budget'!$D$46</definedName>
    <definedName name="QB_ROW_21331" localSheetId="4" hidden="1">'Sept CY vs PY'!$D$57</definedName>
    <definedName name="QB_ROW_21331" localSheetId="0" hidden="1">'Sept YTD actual vs budget'!$D$75</definedName>
    <definedName name="QB_ROW_21331" localSheetId="2" hidden="1">'Sept YTD CY vs PY'!$D$84</definedName>
    <definedName name="QB_ROW_22011" localSheetId="1" hidden="1">'Sept actual vs budget'!$B$48</definedName>
    <definedName name="QB_ROW_22011" localSheetId="4" hidden="1">'Sept CY vs PY'!$B$59</definedName>
    <definedName name="QB_ROW_22011" localSheetId="0" hidden="1">'Sept YTD actual vs budget'!$B$77</definedName>
    <definedName name="QB_ROW_22011" localSheetId="2" hidden="1">'Sept YTD CY vs PY'!$B$86</definedName>
    <definedName name="QB_ROW_22311" localSheetId="1" hidden="1">'Sept actual vs budget'!$B$55</definedName>
    <definedName name="QB_ROW_22311" localSheetId="4" hidden="1">'Sept CY vs PY'!$B$68</definedName>
    <definedName name="QB_ROW_22311" localSheetId="0" hidden="1">'Sept YTD actual vs budget'!$B$86</definedName>
    <definedName name="QB_ROW_22311" localSheetId="2" hidden="1">'Sept YTD CY vs PY'!$B$95</definedName>
    <definedName name="QB_ROW_23021" localSheetId="1" hidden="1">'Sept actual vs budget'!$C$49</definedName>
    <definedName name="QB_ROW_23021" localSheetId="4" hidden="1">'Sept CY vs PY'!$C$60</definedName>
    <definedName name="QB_ROW_23021" localSheetId="0" hidden="1">'Sept YTD actual vs budget'!$C$78</definedName>
    <definedName name="QB_ROW_23021" localSheetId="2" hidden="1">'Sept YTD CY vs PY'!$C$87</definedName>
    <definedName name="QB_ROW_2321" localSheetId="5" hidden="1">'Sept bal sheet'!$C$9</definedName>
    <definedName name="QB_ROW_23321" localSheetId="1" hidden="1">'Sept actual vs budget'!$C$54</definedName>
    <definedName name="QB_ROW_23321" localSheetId="4" hidden="1">'Sept CY vs PY'!$C$67</definedName>
    <definedName name="QB_ROW_23321" localSheetId="0" hidden="1">'Sept YTD actual vs budget'!$C$85</definedName>
    <definedName name="QB_ROW_23321" localSheetId="2" hidden="1">'Sept YTD CY vs PY'!$C$94</definedName>
    <definedName name="QB_ROW_301" localSheetId="5" hidden="1">'Sept bal sheet'!$A$64</definedName>
    <definedName name="QB_ROW_3021" localSheetId="5" hidden="1">'Sept bal sheet'!$C$10</definedName>
    <definedName name="QB_ROW_3321" localSheetId="5" hidden="1">'Sept bal sheet'!$C$15</definedName>
    <definedName name="QB_ROW_368340" localSheetId="1" hidden="1">'Sept actual vs budget'!$E$26</definedName>
    <definedName name="QB_ROW_368340" localSheetId="4" hidden="1">'Sept CY vs PY'!$E$33</definedName>
    <definedName name="QB_ROW_368340" localSheetId="0" hidden="1">'Sept YTD actual vs budget'!$E$35</definedName>
    <definedName name="QB_ROW_368340" localSheetId="2" hidden="1">'Sept YTD CY vs PY'!$E$41</definedName>
    <definedName name="QB_ROW_369240" localSheetId="1" hidden="1">'Sept actual vs budget'!$E$52</definedName>
    <definedName name="QB_ROW_369240" localSheetId="4" hidden="1">'Sept CY vs PY'!$E$63</definedName>
    <definedName name="QB_ROW_369240" localSheetId="0" hidden="1">'Sept YTD actual vs budget'!$E$81</definedName>
    <definedName name="QB_ROW_369240" localSheetId="2" hidden="1">'Sept YTD CY vs PY'!$E$90</definedName>
    <definedName name="QB_ROW_372350" localSheetId="4" hidden="1">'Sept CY vs PY'!$F$6</definedName>
    <definedName name="QB_ROW_372350" localSheetId="0" hidden="1">'Sept YTD actual vs budget'!$F$5</definedName>
    <definedName name="QB_ROW_372350" localSheetId="2" hidden="1">'Sept YTD CY vs PY'!$F$6</definedName>
    <definedName name="QB_ROW_373250" localSheetId="1" hidden="1">'Sept actual vs budget'!$F$11</definedName>
    <definedName name="QB_ROW_373250" localSheetId="4" hidden="1">'Sept CY vs PY'!$F$14</definedName>
    <definedName name="QB_ROW_373250" localSheetId="0" hidden="1">'Sept YTD actual vs budget'!$F$13</definedName>
    <definedName name="QB_ROW_373250" localSheetId="2" hidden="1">'Sept YTD CY vs PY'!$F$14</definedName>
    <definedName name="QB_ROW_374350" localSheetId="1" hidden="1">'Sept actual vs budget'!$F$5</definedName>
    <definedName name="QB_ROW_374350" localSheetId="4" hidden="1">'Sept CY vs PY'!$F$7</definedName>
    <definedName name="QB_ROW_374350" localSheetId="0" hidden="1">'Sept YTD actual vs budget'!$F$6</definedName>
    <definedName name="QB_ROW_374350" localSheetId="2" hidden="1">'Sept YTD CY vs PY'!$F$7</definedName>
    <definedName name="QB_ROW_376040" localSheetId="1" hidden="1">'Sept actual vs budget'!$E$7</definedName>
    <definedName name="QB_ROW_376040" localSheetId="4" hidden="1">'Sept CY vs PY'!$E$10</definedName>
    <definedName name="QB_ROW_376040" localSheetId="0" hidden="1">'Sept YTD actual vs budget'!$E$9</definedName>
    <definedName name="QB_ROW_376040" localSheetId="2" hidden="1">'Sept YTD CY vs PY'!$E$10</definedName>
    <definedName name="QB_ROW_376340" localSheetId="1" hidden="1">'Sept actual vs budget'!$E$12</definedName>
    <definedName name="QB_ROW_376340" localSheetId="4" hidden="1">'Sept CY vs PY'!$E$15</definedName>
    <definedName name="QB_ROW_376340" localSheetId="0" hidden="1">'Sept YTD actual vs budget'!$E$14</definedName>
    <definedName name="QB_ROW_376340" localSheetId="2" hidden="1">'Sept YTD CY vs PY'!$E$15</definedName>
    <definedName name="QB_ROW_378340" localSheetId="1" hidden="1">'Sept actual vs budget'!$E$19</definedName>
    <definedName name="QB_ROW_378340" localSheetId="4" hidden="1">'Sept CY vs PY'!$E$25</definedName>
    <definedName name="QB_ROW_378340" localSheetId="0" hidden="1">'Sept YTD actual vs budget'!$E$26</definedName>
    <definedName name="QB_ROW_378340" localSheetId="2" hidden="1">'Sept YTD CY vs PY'!$E$31</definedName>
    <definedName name="QB_ROW_379340" localSheetId="4" hidden="1">'Sept CY vs PY'!$E$65</definedName>
    <definedName name="QB_ROW_379340" localSheetId="0" hidden="1">'Sept YTD actual vs budget'!$E$83</definedName>
    <definedName name="QB_ROW_379340" localSheetId="2" hidden="1">'Sept YTD CY vs PY'!$E$92</definedName>
    <definedName name="QB_ROW_381340" localSheetId="0" hidden="1">'Sept YTD actual vs budget'!$E$31</definedName>
    <definedName name="QB_ROW_381340" localSheetId="2" hidden="1">'Sept YTD CY vs PY'!$E$37</definedName>
    <definedName name="QB_ROW_382340" localSheetId="1" hidden="1">'Sept actual vs budget'!$E$24</definedName>
    <definedName name="QB_ROW_382340" localSheetId="4" hidden="1">'Sept CY vs PY'!$E$30</definedName>
    <definedName name="QB_ROW_382340" localSheetId="0" hidden="1">'Sept YTD actual vs budget'!$E$32</definedName>
    <definedName name="QB_ROW_382340" localSheetId="2" hidden="1">'Sept YTD CY vs PY'!$E$38</definedName>
    <definedName name="QB_ROW_383340" localSheetId="1" hidden="1">'Sept actual vs budget'!$E$25</definedName>
    <definedName name="QB_ROW_383340" localSheetId="4" hidden="1">'Sept CY vs PY'!$E$31</definedName>
    <definedName name="QB_ROW_383340" localSheetId="0" hidden="1">'Sept YTD actual vs budget'!$E$33</definedName>
    <definedName name="QB_ROW_383340" localSheetId="2" hidden="1">'Sept YTD CY vs PY'!$E$39</definedName>
    <definedName name="QB_ROW_385340" localSheetId="4" hidden="1">'Sept CY vs PY'!$E$32</definedName>
    <definedName name="QB_ROW_385340" localSheetId="0" hidden="1">'Sept YTD actual vs budget'!$E$34</definedName>
    <definedName name="QB_ROW_385340" localSheetId="2" hidden="1">'Sept YTD CY vs PY'!$E$40</definedName>
    <definedName name="QB_ROW_386240" localSheetId="0" hidden="1">'Sept YTD actual vs budget'!$E$36</definedName>
    <definedName name="QB_ROW_386240" localSheetId="2" hidden="1">'Sept YTD CY vs PY'!$E$42</definedName>
    <definedName name="QB_ROW_387340" localSheetId="0" hidden="1">'Sept YTD actual vs budget'!$E$37</definedName>
    <definedName name="QB_ROW_387340" localSheetId="2" hidden="1">'Sept YTD CY vs PY'!$E$43</definedName>
    <definedName name="QB_ROW_388340" localSheetId="1" hidden="1">'Sept actual vs budget'!$E$27</definedName>
    <definedName name="QB_ROW_388340" localSheetId="4" hidden="1">'Sept CY vs PY'!$E$34</definedName>
    <definedName name="QB_ROW_388340" localSheetId="0" hidden="1">'Sept YTD actual vs budget'!$E$38</definedName>
    <definedName name="QB_ROW_388340" localSheetId="2" hidden="1">'Sept YTD CY vs PY'!$E$44</definedName>
    <definedName name="QB_ROW_390340" localSheetId="0" hidden="1">'Sept YTD actual vs budget'!$E$39</definedName>
    <definedName name="QB_ROW_390340" localSheetId="2" hidden="1">'Sept YTD CY vs PY'!$E$45</definedName>
    <definedName name="QB_ROW_392340" localSheetId="1" hidden="1">'Sept actual vs budget'!$E$28</definedName>
    <definedName name="QB_ROW_392340" localSheetId="4" hidden="1">'Sept CY vs PY'!$E$35</definedName>
    <definedName name="QB_ROW_392340" localSheetId="0" hidden="1">'Sept YTD actual vs budget'!$E$40</definedName>
    <definedName name="QB_ROW_392340" localSheetId="2" hidden="1">'Sept YTD CY vs PY'!$E$47</definedName>
    <definedName name="QB_ROW_393340" localSheetId="1" hidden="1">'Sept actual vs budget'!$E$29</definedName>
    <definedName name="QB_ROW_393340" localSheetId="4" hidden="1">'Sept CY vs PY'!$E$36</definedName>
    <definedName name="QB_ROW_393340" localSheetId="0" hidden="1">'Sept YTD actual vs budget'!$E$41</definedName>
    <definedName name="QB_ROW_393340" localSheetId="2" hidden="1">'Sept YTD CY vs PY'!$E$48</definedName>
    <definedName name="QB_ROW_395340" localSheetId="4" hidden="1">'Sept CY vs PY'!$E$37</definedName>
    <definedName name="QB_ROW_395340" localSheetId="0" hidden="1">'Sept YTD actual vs budget'!$E$42</definedName>
    <definedName name="QB_ROW_395340" localSheetId="2" hidden="1">'Sept YTD CY vs PY'!$E$49</definedName>
    <definedName name="QB_ROW_396340" localSheetId="0" hidden="1">'Sept YTD actual vs budget'!$E$43</definedName>
    <definedName name="QB_ROW_396340" localSheetId="2" hidden="1">'Sept YTD CY vs PY'!$E$50</definedName>
    <definedName name="QB_ROW_397340" localSheetId="4" hidden="1">'Sept CY vs PY'!$E$38</definedName>
    <definedName name="QB_ROW_397340" localSheetId="0" hidden="1">'Sept YTD actual vs budget'!$E$44</definedName>
    <definedName name="QB_ROW_397340" localSheetId="2" hidden="1">'Sept YTD CY vs PY'!$E$51</definedName>
    <definedName name="QB_ROW_398040" localSheetId="1" hidden="1">'Sept actual vs budget'!$E$31</definedName>
    <definedName name="QB_ROW_398040" localSheetId="4" hidden="1">'Sept CY vs PY'!$E$40</definedName>
    <definedName name="QB_ROW_398040" localSheetId="0" hidden="1">'Sept YTD actual vs budget'!$E$46</definedName>
    <definedName name="QB_ROW_398040" localSheetId="2" hidden="1">'Sept YTD CY vs PY'!$E$53</definedName>
    <definedName name="QB_ROW_398250" localSheetId="0" hidden="1">'Sept YTD actual vs budget'!$F$56</definedName>
    <definedName name="QB_ROW_398250" localSheetId="2" hidden="1">'Sept YTD CY vs PY'!$F$64</definedName>
    <definedName name="QB_ROW_398340" localSheetId="1" hidden="1">'Sept actual vs budget'!$E$33</definedName>
    <definedName name="QB_ROW_398340" localSheetId="4" hidden="1">'Sept CY vs PY'!$E$42</definedName>
    <definedName name="QB_ROW_398340" localSheetId="0" hidden="1">'Sept YTD actual vs budget'!$E$57</definedName>
    <definedName name="QB_ROW_398340" localSheetId="2" hidden="1">'Sept YTD CY vs PY'!$E$65</definedName>
    <definedName name="QB_ROW_399340" localSheetId="4" hidden="1">'Sept CY vs PY'!$E$44</definedName>
    <definedName name="QB_ROW_399340" localSheetId="0" hidden="1">'Sept YTD actual vs budget'!$E$60</definedName>
    <definedName name="QB_ROW_399340" localSheetId="2" hidden="1">'Sept YTD CY vs PY'!$E$69</definedName>
    <definedName name="QB_ROW_400340" localSheetId="1" hidden="1">'Sept actual vs budget'!$E$35</definedName>
    <definedName name="QB_ROW_400340" localSheetId="4" hidden="1">'Sept CY vs PY'!$E$45</definedName>
    <definedName name="QB_ROW_400340" localSheetId="0" hidden="1">'Sept YTD actual vs budget'!$E$61</definedName>
    <definedName name="QB_ROW_400340" localSheetId="2" hidden="1">'Sept YTD CY vs PY'!$E$70</definedName>
    <definedName name="QB_ROW_401340" localSheetId="1" hidden="1">'Sept actual vs budget'!$E$36</definedName>
    <definedName name="QB_ROW_401340" localSheetId="4" hidden="1">'Sept CY vs PY'!$E$46</definedName>
    <definedName name="QB_ROW_401340" localSheetId="0" hidden="1">'Sept YTD actual vs budget'!$E$62</definedName>
    <definedName name="QB_ROW_401340" localSheetId="2" hidden="1">'Sept YTD CY vs PY'!$E$71</definedName>
    <definedName name="QB_ROW_4021" localSheetId="5" hidden="1">'Sept bal sheet'!$C$16</definedName>
    <definedName name="QB_ROW_403340" localSheetId="1" hidden="1">'Sept actual vs budget'!$E$37</definedName>
    <definedName name="QB_ROW_403340" localSheetId="4" hidden="1">'Sept CY vs PY'!$E$47</definedName>
    <definedName name="QB_ROW_403340" localSheetId="0" hidden="1">'Sept YTD actual vs budget'!$E$63</definedName>
    <definedName name="QB_ROW_403340" localSheetId="2" hidden="1">'Sept YTD CY vs PY'!$E$72</definedName>
    <definedName name="QB_ROW_404340" localSheetId="1" hidden="1">'Sept actual vs budget'!$E$39</definedName>
    <definedName name="QB_ROW_404340" localSheetId="4" hidden="1">'Sept CY vs PY'!$E$49</definedName>
    <definedName name="QB_ROW_404340" localSheetId="0" hidden="1">'Sept YTD actual vs budget'!$E$65</definedName>
    <definedName name="QB_ROW_404340" localSheetId="2" hidden="1">'Sept YTD CY vs PY'!$E$74</definedName>
    <definedName name="QB_ROW_405340" localSheetId="1" hidden="1">'Sept actual vs budget'!$E$40</definedName>
    <definedName name="QB_ROW_405340" localSheetId="4" hidden="1">'Sept CY vs PY'!$E$51</definedName>
    <definedName name="QB_ROW_405340" localSheetId="0" hidden="1">'Sept YTD actual vs budget'!$E$67</definedName>
    <definedName name="QB_ROW_405340" localSheetId="2" hidden="1">'Sept YTD CY vs PY'!$E$76</definedName>
    <definedName name="QB_ROW_406340" localSheetId="0" hidden="1">'Sept YTD actual vs budget'!$E$68</definedName>
    <definedName name="QB_ROW_406340" localSheetId="2" hidden="1">'Sept YTD CY vs PY'!$E$77</definedName>
    <definedName name="QB_ROW_407340" localSheetId="0" hidden="1">'Sept YTD actual vs budget'!$E$69</definedName>
    <definedName name="QB_ROW_407340" localSheetId="2" hidden="1">'Sept YTD CY vs PY'!$E$78</definedName>
    <definedName name="QB_ROW_408340" localSheetId="1" hidden="1">'Sept actual vs budget'!$E$41</definedName>
    <definedName name="QB_ROW_408340" localSheetId="4" hidden="1">'Sept CY vs PY'!$E$52</definedName>
    <definedName name="QB_ROW_408340" localSheetId="0" hidden="1">'Sept YTD actual vs budget'!$E$70</definedName>
    <definedName name="QB_ROW_408340" localSheetId="2" hidden="1">'Sept YTD CY vs PY'!$E$79</definedName>
    <definedName name="QB_ROW_409340" localSheetId="1" hidden="1">'Sept actual vs budget'!$E$30</definedName>
    <definedName name="QB_ROW_409340" localSheetId="4" hidden="1">'Sept CY vs PY'!$E$39</definedName>
    <definedName name="QB_ROW_409340" localSheetId="0" hidden="1">'Sept YTD actual vs budget'!$E$45</definedName>
    <definedName name="QB_ROW_409340" localSheetId="2" hidden="1">'Sept YTD CY vs PY'!$E$52</definedName>
    <definedName name="QB_ROW_410340" localSheetId="1" hidden="1">'Sept actual vs budget'!$E$42</definedName>
    <definedName name="QB_ROW_410340" localSheetId="4" hidden="1">'Sept CY vs PY'!$E$53</definedName>
    <definedName name="QB_ROW_410340" localSheetId="0" hidden="1">'Sept YTD actual vs budget'!$E$71</definedName>
    <definedName name="QB_ROW_410340" localSheetId="2" hidden="1">'Sept YTD CY vs PY'!$E$80</definedName>
    <definedName name="QB_ROW_411340" localSheetId="1" hidden="1">'Sept actual vs budget'!$E$43</definedName>
    <definedName name="QB_ROW_411340" localSheetId="4" hidden="1">'Sept CY vs PY'!$E$54</definedName>
    <definedName name="QB_ROW_411340" localSheetId="0" hidden="1">'Sept YTD actual vs budget'!$E$72</definedName>
    <definedName name="QB_ROW_411340" localSheetId="2" hidden="1">'Sept YTD CY vs PY'!$E$81</definedName>
    <definedName name="QB_ROW_412340" localSheetId="1" hidden="1">'Sept actual vs budget'!$E$44</definedName>
    <definedName name="QB_ROW_412340" localSheetId="4" hidden="1">'Sept CY vs PY'!$E$55</definedName>
    <definedName name="QB_ROW_412340" localSheetId="0" hidden="1">'Sept YTD actual vs budget'!$E$73</definedName>
    <definedName name="QB_ROW_412340" localSheetId="2" hidden="1">'Sept YTD CY vs PY'!$E$82</definedName>
    <definedName name="QB_ROW_418230" localSheetId="5" hidden="1">'Sept bal sheet'!$D$13</definedName>
    <definedName name="QB_ROW_420250" localSheetId="5" hidden="1">'Sept bal sheet'!$F$74</definedName>
    <definedName name="QB_ROW_4321" localSheetId="5" hidden="1">'Sept bal sheet'!$C$58</definedName>
    <definedName name="QB_ROW_437340" localSheetId="1" hidden="1">'Sept actual vs budget'!$E$38</definedName>
    <definedName name="QB_ROW_437340" localSheetId="4" hidden="1">'Sept CY vs PY'!$E$48</definedName>
    <definedName name="QB_ROW_437340" localSheetId="0" hidden="1">'Sept YTD actual vs budget'!$E$64</definedName>
    <definedName name="QB_ROW_437340" localSheetId="2" hidden="1">'Sept YTD CY vs PY'!$E$73</definedName>
    <definedName name="QB_ROW_442240" localSheetId="5" hidden="1">'Sept bal sheet'!$E$20</definedName>
    <definedName name="QB_ROW_443230" localSheetId="5" hidden="1">'Sept bal sheet'!$D$14</definedName>
    <definedName name="QB_ROW_447350" localSheetId="0" hidden="1">'Sept YTD actual vs budget'!$F$47</definedName>
    <definedName name="QB_ROW_447350" localSheetId="2" hidden="1">'Sept YTD CY vs PY'!$F$55</definedName>
    <definedName name="QB_ROW_448040" localSheetId="5" hidden="1">'Sept bal sheet'!$E$24</definedName>
    <definedName name="QB_ROW_448250" localSheetId="5" hidden="1">'Sept bal sheet'!$F$28</definedName>
    <definedName name="QB_ROW_448340" localSheetId="5" hidden="1">'Sept bal sheet'!$E$29</definedName>
    <definedName name="QB_ROW_449250" localSheetId="5" hidden="1">'Sept bal sheet'!$F$53</definedName>
    <definedName name="QB_ROW_450250" localSheetId="5" hidden="1">'Sept bal sheet'!$F$39</definedName>
    <definedName name="QB_ROW_451250" localSheetId="5" hidden="1">'Sept bal sheet'!$F$45</definedName>
    <definedName name="QB_ROW_452250" localSheetId="5" hidden="1">'Sept bal sheet'!$F$40</definedName>
    <definedName name="QB_ROW_453250" localSheetId="5" hidden="1">'Sept bal sheet'!$F$43</definedName>
    <definedName name="QB_ROW_455250" localSheetId="5" hidden="1">'Sept bal sheet'!$F$55</definedName>
    <definedName name="QB_ROW_473340" localSheetId="4" hidden="1">'Sept CY vs PY'!$E$24</definedName>
    <definedName name="QB_ROW_473340" localSheetId="2" hidden="1">'Sept YTD CY vs PY'!$E$30</definedName>
    <definedName name="QB_ROW_491230" localSheetId="5" hidden="1">'Sept bal sheet'!$D$8</definedName>
    <definedName name="QB_ROW_494250" localSheetId="0" hidden="1">'Sept YTD actual vs budget'!$F$53</definedName>
    <definedName name="QB_ROW_494250" localSheetId="2" hidden="1">'Sept YTD CY vs PY'!$F$61</definedName>
    <definedName name="QB_ROW_495230" localSheetId="5" hidden="1">'Sept bal sheet'!$D$7</definedName>
    <definedName name="QB_ROW_496250" localSheetId="5" hidden="1">'Sept bal sheet'!$F$48</definedName>
    <definedName name="QB_ROW_5011" localSheetId="5" hidden="1">'Sept bal sheet'!$B$60</definedName>
    <definedName name="QB_ROW_506250" localSheetId="5" hidden="1">'Sept bal sheet'!$F$36</definedName>
    <definedName name="QB_ROW_507250" localSheetId="5" hidden="1">'Sept bal sheet'!$F$33</definedName>
    <definedName name="QB_ROW_508250" localSheetId="5" hidden="1">'Sept bal sheet'!$F$31</definedName>
    <definedName name="QB_ROW_509250" localSheetId="5" hidden="1">'Sept bal sheet'!$F$37</definedName>
    <definedName name="QB_ROW_510250" localSheetId="5" hidden="1">'Sept bal sheet'!$F$35</definedName>
    <definedName name="QB_ROW_511250" localSheetId="5" hidden="1">'Sept bal sheet'!$F$32</definedName>
    <definedName name="QB_ROW_512250" localSheetId="5" hidden="1">'Sept bal sheet'!$F$54</definedName>
    <definedName name="QB_ROW_513240" localSheetId="2" hidden="1">'Sept YTD CY vs PY'!$E$36</definedName>
    <definedName name="QB_ROW_515250" localSheetId="1" hidden="1">'Sept actual vs budget'!$F$32</definedName>
    <definedName name="QB_ROW_515250" localSheetId="4" hidden="1">'Sept CY vs PY'!$F$41</definedName>
    <definedName name="QB_ROW_515250" localSheetId="0" hidden="1">'Sept YTD actual vs budget'!$F$55</definedName>
    <definedName name="QB_ROW_515250" localSheetId="2" hidden="1">'Sept YTD CY vs PY'!$F$63</definedName>
    <definedName name="QB_ROW_516240" localSheetId="2" hidden="1">'Sept YTD CY vs PY'!$E$66</definedName>
    <definedName name="QB_ROW_518250" localSheetId="5" hidden="1">'Sept bal sheet'!$F$46</definedName>
    <definedName name="QB_ROW_522250" localSheetId="0" hidden="1">'Sept YTD actual vs budget'!$F$48</definedName>
    <definedName name="QB_ROW_522250" localSheetId="2" hidden="1">'Sept YTD CY vs PY'!$F$56</definedName>
    <definedName name="QB_ROW_524040" localSheetId="1" hidden="1">'Sept actual vs budget'!$E$13</definedName>
    <definedName name="QB_ROW_524040" localSheetId="4" hidden="1">'Sept CY vs PY'!$E$16</definedName>
    <definedName name="QB_ROW_524040" localSheetId="0" hidden="1">'Sept YTD actual vs budget'!$E$15</definedName>
    <definedName name="QB_ROW_524040" localSheetId="2" hidden="1">'Sept YTD CY vs PY'!$E$16</definedName>
    <definedName name="QB_ROW_524340" localSheetId="1" hidden="1">'Sept actual vs budget'!$E$18</definedName>
    <definedName name="QB_ROW_524340" localSheetId="4" hidden="1">'Sept CY vs PY'!$E$23</definedName>
    <definedName name="QB_ROW_524340" localSheetId="0" hidden="1">'Sept YTD actual vs budget'!$E$25</definedName>
    <definedName name="QB_ROW_524340" localSheetId="2" hidden="1">'Sept YTD CY vs PY'!$E$29</definedName>
    <definedName name="QB_ROW_526250" localSheetId="1" hidden="1">'Sept actual vs budget'!$F$17</definedName>
    <definedName name="QB_ROW_526250" localSheetId="4" hidden="1">'Sept CY vs PY'!$F$22</definedName>
    <definedName name="QB_ROW_526250" localSheetId="0" hidden="1">'Sept YTD actual vs budget'!$F$22</definedName>
    <definedName name="QB_ROW_526250" localSheetId="2" hidden="1">'Sept YTD CY vs PY'!$F$24</definedName>
    <definedName name="QB_ROW_527250" localSheetId="4" hidden="1">'Sept CY vs PY'!$F$21</definedName>
    <definedName name="QB_ROW_527250" localSheetId="0" hidden="1">'Sept YTD actual vs budget'!$F$21</definedName>
    <definedName name="QB_ROW_527250" localSheetId="2" hidden="1">'Sept YTD CY vs PY'!$F$23</definedName>
    <definedName name="QB_ROW_528250" localSheetId="1" hidden="1">'Sept actual vs budget'!$F$16</definedName>
    <definedName name="QB_ROW_528250" localSheetId="4" hidden="1">'Sept CY vs PY'!$F$20</definedName>
    <definedName name="QB_ROW_528250" localSheetId="0" hidden="1">'Sept YTD actual vs budget'!$F$20</definedName>
    <definedName name="QB_ROW_528250" localSheetId="2" hidden="1">'Sept YTD CY vs PY'!$F$22</definedName>
    <definedName name="QB_ROW_529250" localSheetId="2" hidden="1">'Sept YTD CY vs PY'!$F$21</definedName>
    <definedName name="QB_ROW_530250" localSheetId="1" hidden="1">'Sept actual vs budget'!$F$15</definedName>
    <definedName name="QB_ROW_530250" localSheetId="4" hidden="1">'Sept CY vs PY'!$F$19</definedName>
    <definedName name="QB_ROW_530250" localSheetId="0" hidden="1">'Sept YTD actual vs budget'!$F$19</definedName>
    <definedName name="QB_ROW_530250" localSheetId="2" hidden="1">'Sept YTD CY vs PY'!$F$20</definedName>
    <definedName name="QB_ROW_5311" localSheetId="5" hidden="1">'Sept bal sheet'!$B$63</definedName>
    <definedName name="QB_ROW_531250" localSheetId="1" hidden="1">'Sept actual vs budget'!$F$14</definedName>
    <definedName name="QB_ROW_531250" localSheetId="4" hidden="1">'Sept CY vs PY'!$F$17</definedName>
    <definedName name="QB_ROW_531250" localSheetId="0" hidden="1">'Sept YTD actual vs budget'!$F$17</definedName>
    <definedName name="QB_ROW_531250" localSheetId="2" hidden="1">'Sept YTD CY vs PY'!$F$18</definedName>
    <definedName name="QB_ROW_532250" localSheetId="4" hidden="1">'Sept CY vs PY'!$F$18</definedName>
    <definedName name="QB_ROW_532250" localSheetId="0" hidden="1">'Sept YTD actual vs budget'!$F$18</definedName>
    <definedName name="QB_ROW_532250" localSheetId="2" hidden="1">'Sept YTD CY vs PY'!$F$19</definedName>
    <definedName name="QB_ROW_534250" localSheetId="4" hidden="1">'Sept CY vs PY'!$F$8</definedName>
    <definedName name="QB_ROW_534250" localSheetId="0" hidden="1">'Sept YTD actual vs budget'!$F$7</definedName>
    <definedName name="QB_ROW_534250" localSheetId="2" hidden="1">'Sept YTD CY vs PY'!$F$8</definedName>
    <definedName name="QB_ROW_537230" localSheetId="5" hidden="1">'Sept bal sheet'!$D$6</definedName>
    <definedName name="QB_ROW_539240" localSheetId="4" hidden="1">'Sept CY vs PY'!$E$50</definedName>
    <definedName name="QB_ROW_539240" localSheetId="0" hidden="1">'Sept YTD actual vs budget'!$E$66</definedName>
    <definedName name="QB_ROW_539240" localSheetId="2" hidden="1">'Sept YTD CY vs PY'!$E$75</definedName>
    <definedName name="QB_ROW_540240" localSheetId="2" hidden="1">'Sept YTD CY vs PY'!$E$46</definedName>
    <definedName name="QB_ROW_546250" localSheetId="0" hidden="1">'Sept YTD actual vs budget'!$F$54</definedName>
    <definedName name="QB_ROW_546250" localSheetId="2" hidden="1">'Sept YTD CY vs PY'!$F$62</definedName>
    <definedName name="QB_ROW_548240" localSheetId="5" hidden="1">'Sept bal sheet'!$E$19</definedName>
    <definedName name="QB_ROW_553230" localSheetId="5" hidden="1">'Sept bal sheet'!$D$12</definedName>
    <definedName name="QB_ROW_556230" localSheetId="1" hidden="1">'Sept actual vs budget'!$D$50</definedName>
    <definedName name="QB_ROW_556230" localSheetId="4" hidden="1">'Sept CY vs PY'!$D$61</definedName>
    <definedName name="QB_ROW_556230" localSheetId="0" hidden="1">'Sept YTD actual vs budget'!$D$79</definedName>
    <definedName name="QB_ROW_556230" localSheetId="2" hidden="1">'Sept YTD CY vs PY'!$D$88</definedName>
    <definedName name="QB_ROW_557240" localSheetId="4" hidden="1">'Sept CY vs PY'!$E$64</definedName>
    <definedName name="QB_ROW_557240" localSheetId="0" hidden="1">'Sept YTD actual vs budget'!$E$82</definedName>
    <definedName name="QB_ROW_557240" localSheetId="2" hidden="1">'Sept YTD CY vs PY'!$E$91</definedName>
    <definedName name="QB_ROW_558240" localSheetId="1" hidden="1">'Sept actual vs budget'!$E$20</definedName>
    <definedName name="QB_ROW_558240" localSheetId="4" hidden="1">'Sept CY vs PY'!$E$26</definedName>
    <definedName name="QB_ROW_558240" localSheetId="0" hidden="1">'Sept YTD actual vs budget'!$E$27</definedName>
    <definedName name="QB_ROW_558240" localSheetId="2" hidden="1">'Sept YTD CY vs PY'!$E$32</definedName>
    <definedName name="QB_ROW_560030" localSheetId="5" hidden="1">'Sept bal sheet'!$D$23</definedName>
    <definedName name="QB_ROW_560330" localSheetId="5" hidden="1">'Sept bal sheet'!$D$57</definedName>
    <definedName name="QB_ROW_564250" localSheetId="5" hidden="1">'Sept bal sheet'!$F$44</definedName>
    <definedName name="QB_ROW_568250" localSheetId="0" hidden="1">'Sept YTD actual vs budget'!$F$52</definedName>
    <definedName name="QB_ROW_568250" localSheetId="2" hidden="1">'Sept YTD CY vs PY'!$F$60</definedName>
    <definedName name="QB_ROW_569240" localSheetId="5" hidden="1">'Sept bal sheet'!$E$18</definedName>
    <definedName name="QB_ROW_571250" localSheetId="5" hidden="1">'Sept bal sheet'!$F$47</definedName>
    <definedName name="QB_ROW_572250" localSheetId="5" hidden="1">'Sept bal sheet'!$F$50</definedName>
    <definedName name="QB_ROW_573250" localSheetId="5" hidden="1">'Sept bal sheet'!$F$49</definedName>
    <definedName name="QB_ROW_577250" localSheetId="2" hidden="1">'Sept YTD CY vs PY'!$F$28</definedName>
    <definedName name="QB_ROW_578250" localSheetId="0" hidden="1">'Sept YTD actual vs budget'!$F$24</definedName>
    <definedName name="QB_ROW_578250" localSheetId="2" hidden="1">'Sept YTD CY vs PY'!$F$27</definedName>
    <definedName name="QB_ROW_579250" localSheetId="2" hidden="1">'Sept YTD CY vs PY'!$F$26</definedName>
    <definedName name="QB_ROW_580250" localSheetId="0" hidden="1">'Sept YTD actual vs budget'!$F$23</definedName>
    <definedName name="QB_ROW_580250" localSheetId="2" hidden="1">'Sept YTD CY vs PY'!$F$25</definedName>
    <definedName name="QB_ROW_581250" localSheetId="5" hidden="1">'Sept bal sheet'!$F$38</definedName>
    <definedName name="QB_ROW_585250" localSheetId="0" hidden="1">'Sept YTD actual vs budget'!$F$16</definedName>
    <definedName name="QB_ROW_585250" localSheetId="2" hidden="1">'Sept YTD CY vs PY'!$F$17</definedName>
    <definedName name="QB_ROW_588260" localSheetId="5" hidden="1">'Sept bal sheet'!$G$77</definedName>
    <definedName name="QB_ROW_589260" localSheetId="5" hidden="1">'Sept bal sheet'!$G$76</definedName>
    <definedName name="QB_ROW_595250" localSheetId="5" hidden="1">'Sept bal sheet'!$F$34</definedName>
    <definedName name="QB_ROW_596240" localSheetId="5" hidden="1">'Sept bal sheet'!$E$70</definedName>
    <definedName name="QB_ROW_597040" localSheetId="1" hidden="1">'Sept actual vs budget'!$E$4</definedName>
    <definedName name="QB_ROW_597040" localSheetId="4" hidden="1">'Sept CY vs PY'!$E$5</definedName>
    <definedName name="QB_ROW_597040" localSheetId="0" hidden="1">'Sept YTD actual vs budget'!$E$4</definedName>
    <definedName name="QB_ROW_597040" localSheetId="2" hidden="1">'Sept YTD CY vs PY'!$E$5</definedName>
    <definedName name="QB_ROW_597340" localSheetId="1" hidden="1">'Sept actual vs budget'!$E$6</definedName>
    <definedName name="QB_ROW_597340" localSheetId="4" hidden="1">'Sept CY vs PY'!$E$9</definedName>
    <definedName name="QB_ROW_597340" localSheetId="0" hidden="1">'Sept YTD actual vs budget'!$E$8</definedName>
    <definedName name="QB_ROW_597340" localSheetId="2" hidden="1">'Sept YTD CY vs PY'!$E$9</definedName>
    <definedName name="QB_ROW_599030" localSheetId="1" hidden="1">'Sept actual vs budget'!$D$51</definedName>
    <definedName name="QB_ROW_599030" localSheetId="4" hidden="1">'Sept CY vs PY'!$D$62</definedName>
    <definedName name="QB_ROW_599030" localSheetId="0" hidden="1">'Sept YTD actual vs budget'!$D$80</definedName>
    <definedName name="QB_ROW_599030" localSheetId="2" hidden="1">'Sept YTD CY vs PY'!$D$89</definedName>
    <definedName name="QB_ROW_599330" localSheetId="1" hidden="1">'Sept actual vs budget'!$D$53</definedName>
    <definedName name="QB_ROW_599330" localSheetId="4" hidden="1">'Sept CY vs PY'!$D$66</definedName>
    <definedName name="QB_ROW_599330" localSheetId="0" hidden="1">'Sept YTD actual vs budget'!$D$84</definedName>
    <definedName name="QB_ROW_599330" localSheetId="2" hidden="1">'Sept YTD CY vs PY'!$D$93</definedName>
    <definedName name="QB_ROW_601030" localSheetId="5" hidden="1">'Sept bal sheet'!$D$17</definedName>
    <definedName name="QB_ROW_601330" localSheetId="5" hidden="1">'Sept bal sheet'!$D$22</definedName>
    <definedName name="QB_ROW_602240" localSheetId="1" hidden="1">'Sept actual vs budget'!$E$45</definedName>
    <definedName name="QB_ROW_602240" localSheetId="4" hidden="1">'Sept CY vs PY'!$E$56</definedName>
    <definedName name="QB_ROW_602240" localSheetId="0" hidden="1">'Sept YTD actual vs budget'!$E$74</definedName>
    <definedName name="QB_ROW_602240" localSheetId="2" hidden="1">'Sept YTD CY vs PY'!$E$83</definedName>
    <definedName name="QB_ROW_603040" localSheetId="5" hidden="1">'Sept bal sheet'!$E$73</definedName>
    <definedName name="QB_ROW_603340" localSheetId="5" hidden="1">'Sept bal sheet'!$E$79</definedName>
    <definedName name="QB_ROW_605230" localSheetId="5" hidden="1">'Sept bal sheet'!$D$11</definedName>
    <definedName name="QB_ROW_610040" localSheetId="5" hidden="1">'Sept bal sheet'!$E$30</definedName>
    <definedName name="QB_ROW_610340" localSheetId="5" hidden="1">'Sept bal sheet'!$E$41</definedName>
    <definedName name="QB_ROW_611040" localSheetId="5" hidden="1">'Sept bal sheet'!$E$42</definedName>
    <definedName name="QB_ROW_611340" localSheetId="5" hidden="1">'Sept bal sheet'!$E$51</definedName>
    <definedName name="QB_ROW_612040" localSheetId="5" hidden="1">'Sept bal sheet'!$E$52</definedName>
    <definedName name="QB_ROW_612340" localSheetId="5" hidden="1">'Sept bal sheet'!$E$56</definedName>
    <definedName name="QB_ROW_613240" localSheetId="1" hidden="1">'Sept actual vs budget'!$E$34</definedName>
    <definedName name="QB_ROW_613240" localSheetId="4" hidden="1">'Sept CY vs PY'!$E$43</definedName>
    <definedName name="QB_ROW_613240" localSheetId="0" hidden="1">'Sept YTD actual vs budget'!$E$58</definedName>
    <definedName name="QB_ROW_613240" localSheetId="2" hidden="1">'Sept YTD CY vs PY'!$E$67</definedName>
    <definedName name="QB_ROW_615250" localSheetId="0" hidden="1">'Sept YTD actual vs budget'!$F$49</definedName>
    <definedName name="QB_ROW_615250" localSheetId="2" hidden="1">'Sept YTD CY vs PY'!$F$57</definedName>
    <definedName name="QB_ROW_616250" localSheetId="0" hidden="1">'Sept YTD actual vs budget'!$F$50</definedName>
    <definedName name="QB_ROW_616250" localSheetId="2" hidden="1">'Sept YTD CY vs PY'!$F$58</definedName>
    <definedName name="QB_ROW_617250" localSheetId="5" hidden="1">'Sept bal sheet'!$F$25</definedName>
    <definedName name="QB_ROW_618250" localSheetId="5" hidden="1">'Sept bal sheet'!$F$26</definedName>
    <definedName name="QB_ROW_619250" localSheetId="5" hidden="1">'Sept bal sheet'!$F$27</definedName>
    <definedName name="QB_ROW_621240" localSheetId="0" hidden="1">'Sept YTD actual vs budget'!$E$59</definedName>
    <definedName name="QB_ROW_621240" localSheetId="2" hidden="1">'Sept YTD CY vs PY'!$E$68</definedName>
    <definedName name="QB_ROW_62220" localSheetId="5" hidden="1">'Sept bal sheet'!$C$62</definedName>
    <definedName name="QB_ROW_623240" localSheetId="5" hidden="1">'Sept bal sheet'!$E$21</definedName>
    <definedName name="QB_ROW_65050" localSheetId="5" hidden="1">'Sept bal sheet'!$F$75</definedName>
    <definedName name="QB_ROW_65350" localSheetId="5" hidden="1">'Sept bal sheet'!$F$78</definedName>
    <definedName name="QB_ROW_68220" localSheetId="5" hidden="1">'Sept bal sheet'!$C$85</definedName>
    <definedName name="QB_ROW_69220" localSheetId="5" hidden="1">'Sept bal sheet'!$C$86</definedName>
    <definedName name="QB_ROW_7001" localSheetId="5" hidden="1">'Sept bal sheet'!$A$65</definedName>
    <definedName name="QB_ROW_70220" localSheetId="5" hidden="1">'Sept bal sheet'!$C$87</definedName>
    <definedName name="QB_ROW_7301" localSheetId="5" hidden="1">'Sept bal sheet'!$A$90</definedName>
    <definedName name="QB_ROW_8011" localSheetId="5" hidden="1">'Sept bal sheet'!$B$66</definedName>
    <definedName name="QB_ROW_8311" localSheetId="5" hidden="1">'Sept bal sheet'!$B$83</definedName>
    <definedName name="QB_ROW_86321" localSheetId="1" hidden="1">'Sept actual vs budget'!$C$22</definedName>
    <definedName name="QB_ROW_86321" localSheetId="4" hidden="1">'Sept CY vs PY'!$C$28</definedName>
    <definedName name="QB_ROW_86321" localSheetId="0" hidden="1">'Sept YTD actual vs budget'!$C$29</definedName>
    <definedName name="QB_ROW_86321" localSheetId="2" hidden="1">'Sept YTD CY vs PY'!$C$34</definedName>
    <definedName name="QB_ROW_9021" localSheetId="5" hidden="1">'Sept bal sheet'!$C$67</definedName>
    <definedName name="QB_ROW_9321" localSheetId="5" hidden="1">'Sept bal sheet'!$C$82</definedName>
    <definedName name="QBCANSUPPORTUPDATE" localSheetId="1">TRUE</definedName>
    <definedName name="QBCANSUPPORTUPDATE" localSheetId="5">TRUE</definedName>
    <definedName name="QBCANSUPPORTUPDATE" localSheetId="4">TRUE</definedName>
    <definedName name="QBCANSUPPORTUPDATE" localSheetId="0">TRUE</definedName>
    <definedName name="QBCANSUPPORTUPDATE" localSheetId="2">TRUE</definedName>
    <definedName name="QBCOMPANYFILENAME" localSheetId="1">"K:\Quickbooks\The TREE Fund.QBW"</definedName>
    <definedName name="QBCOMPANYFILENAME" localSheetId="5">"K:\Quickbooks\The TREE Fund.QBW"</definedName>
    <definedName name="QBCOMPANYFILENAME" localSheetId="4">"K:\Quickbooks\The TREE Fund.QBW"</definedName>
    <definedName name="QBCOMPANYFILENAME" localSheetId="0">"K:\Quickbooks\The TREE Fund.QBW"</definedName>
    <definedName name="QBCOMPANYFILENAME" localSheetId="2">"K:\Quickbooks\The TREE Fund.QBW"</definedName>
    <definedName name="QBENDDATE" localSheetId="1">20150930</definedName>
    <definedName name="QBENDDATE" localSheetId="5">20150930</definedName>
    <definedName name="QBENDDATE" localSheetId="4">20150930</definedName>
    <definedName name="QBENDDATE" localSheetId="0">20150930</definedName>
    <definedName name="QBENDDATE" localSheetId="2">20150930</definedName>
    <definedName name="QBHEADERSONSCREEN" localSheetId="1">FALSE</definedName>
    <definedName name="QBHEADERSONSCREEN" localSheetId="5">FALSE</definedName>
    <definedName name="QBHEADERSONSCREEN" localSheetId="4">FALSE</definedName>
    <definedName name="QBHEADERSONSCREEN" localSheetId="0">FALSE</definedName>
    <definedName name="QBHEADERSONSCREEN" localSheetId="2">FALSE</definedName>
    <definedName name="QBMETADATASIZE" localSheetId="1">5892</definedName>
    <definedName name="QBMETADATASIZE" localSheetId="5">5892</definedName>
    <definedName name="QBMETADATASIZE" localSheetId="4">5892</definedName>
    <definedName name="QBMETADATASIZE" localSheetId="0">5892</definedName>
    <definedName name="QBMETADATASIZE" localSheetId="2">5892</definedName>
    <definedName name="QBPRESERVECOLOR" localSheetId="1">TRUE</definedName>
    <definedName name="QBPRESERVECOLOR" localSheetId="5">TRUE</definedName>
    <definedName name="QBPRESERVECOLOR" localSheetId="4">TRUE</definedName>
    <definedName name="QBPRESERVECOLOR" localSheetId="0">TRUE</definedName>
    <definedName name="QBPRESERVECOLOR" localSheetId="2">TRUE</definedName>
    <definedName name="QBPRESERVEFONT" localSheetId="1">TRUE</definedName>
    <definedName name="QBPRESERVEFONT" localSheetId="5">TRUE</definedName>
    <definedName name="QBPRESERVEFONT" localSheetId="4">TRUE</definedName>
    <definedName name="QBPRESERVEFONT" localSheetId="0">TRUE</definedName>
    <definedName name="QBPRESERVEFONT" localSheetId="2">TRUE</definedName>
    <definedName name="QBPRESERVEROWHEIGHT" localSheetId="1">TRUE</definedName>
    <definedName name="QBPRESERVEROWHEIGHT" localSheetId="5">TRUE</definedName>
    <definedName name="QBPRESERVEROWHEIGHT" localSheetId="4">TRUE</definedName>
    <definedName name="QBPRESERVEROWHEIGHT" localSheetId="0">TRUE</definedName>
    <definedName name="QBPRESERVEROWHEIGHT" localSheetId="2">TRUE</definedName>
    <definedName name="QBPRESERVESPACE" localSheetId="1">TRUE</definedName>
    <definedName name="QBPRESERVESPACE" localSheetId="5">TRUE</definedName>
    <definedName name="QBPRESERVESPACE" localSheetId="4">TRUE</definedName>
    <definedName name="QBPRESERVESPACE" localSheetId="0">TRUE</definedName>
    <definedName name="QBPRESERVESPACE" localSheetId="2">TRUE</definedName>
    <definedName name="QBREPORTCOLAXIS" localSheetId="1">0</definedName>
    <definedName name="QBREPORTCOLAXIS" localSheetId="5">0</definedName>
    <definedName name="QBREPORTCOLAXIS" localSheetId="4">0</definedName>
    <definedName name="QBREPORTCOLAXIS" localSheetId="0">0</definedName>
    <definedName name="QBREPORTCOLAXIS" localSheetId="2">0</definedName>
    <definedName name="QBREPORTCOMPANYID" localSheetId="1">"09c285530a0141fa93470fa38eceea5f"</definedName>
    <definedName name="QBREPORTCOMPANYID" localSheetId="5">"09c285530a0141fa93470fa38eceea5f"</definedName>
    <definedName name="QBREPORTCOMPANYID" localSheetId="4">"09c285530a0141fa93470fa38eceea5f"</definedName>
    <definedName name="QBREPORTCOMPANYID" localSheetId="0">"09c285530a0141fa93470fa38eceea5f"</definedName>
    <definedName name="QBREPORTCOMPANYID" localSheetId="2">"09c285530a0141fa93470fa38eceea5f"</definedName>
    <definedName name="QBREPORTCOMPARECOL_ANNUALBUDGET" localSheetId="1">FALSE</definedName>
    <definedName name="QBREPORTCOMPARECOL_ANNUALBUDGET" localSheetId="5">FALSE</definedName>
    <definedName name="QBREPORTCOMPARECOL_ANNUALBUDGET" localSheetId="4">FALSE</definedName>
    <definedName name="QBREPORTCOMPARECOL_ANNUALBUDGET" localSheetId="0">FALSE</definedName>
    <definedName name="QBREPORTCOMPARECOL_ANNUALBUDGET" localSheetId="2">FALSE</definedName>
    <definedName name="QBREPORTCOMPARECOL_AVGCOGS" localSheetId="1">FALSE</definedName>
    <definedName name="QBREPORTCOMPARECOL_AVGCOGS" localSheetId="5">FALSE</definedName>
    <definedName name="QBREPORTCOMPARECOL_AVGCOGS" localSheetId="4">FALSE</definedName>
    <definedName name="QBREPORTCOMPARECOL_AVGCOGS" localSheetId="0">FALSE</definedName>
    <definedName name="QBREPORTCOMPARECOL_AVGCOGS" localSheetId="2">FALSE</definedName>
    <definedName name="QBREPORTCOMPARECOL_AVGPRICE" localSheetId="1">FALSE</definedName>
    <definedName name="QBREPORTCOMPARECOL_AVGPRICE" localSheetId="5">FALSE</definedName>
    <definedName name="QBREPORTCOMPARECOL_AVGPRICE" localSheetId="4">FALSE</definedName>
    <definedName name="QBREPORTCOMPARECOL_AVGPRICE" localSheetId="0">FALSE</definedName>
    <definedName name="QBREPORTCOMPARECOL_AVGPRICE" localSheetId="2">FALSE</definedName>
    <definedName name="QBREPORTCOMPARECOL_BUDDIFF" localSheetId="1">FALSE</definedName>
    <definedName name="QBREPORTCOMPARECOL_BUDDIFF" localSheetId="5">FALSE</definedName>
    <definedName name="QBREPORTCOMPARECOL_BUDDIFF" localSheetId="4">FALSE</definedName>
    <definedName name="QBREPORTCOMPARECOL_BUDDIFF" localSheetId="0">FALSE</definedName>
    <definedName name="QBREPORTCOMPARECOL_BUDDIFF" localSheetId="2">FALSE</definedName>
    <definedName name="QBREPORTCOMPARECOL_BUDGET" localSheetId="1">FALSE</definedName>
    <definedName name="QBREPORTCOMPARECOL_BUDGET" localSheetId="5">FALSE</definedName>
    <definedName name="QBREPORTCOMPARECOL_BUDGET" localSheetId="4">FALSE</definedName>
    <definedName name="QBREPORTCOMPARECOL_BUDGET" localSheetId="0">FALSE</definedName>
    <definedName name="QBREPORTCOMPARECOL_BUDGET" localSheetId="2">FALSE</definedName>
    <definedName name="QBREPORTCOMPARECOL_BUDPCT" localSheetId="1">FALSE</definedName>
    <definedName name="QBREPORTCOMPARECOL_BUDPCT" localSheetId="5">FALSE</definedName>
    <definedName name="QBREPORTCOMPARECOL_BUDPCT" localSheetId="4">FALSE</definedName>
    <definedName name="QBREPORTCOMPARECOL_BUDPCT" localSheetId="0">FALSE</definedName>
    <definedName name="QBREPORTCOMPARECOL_BUDPCT" localSheetId="2">FALSE</definedName>
    <definedName name="QBREPORTCOMPARECOL_COGS" localSheetId="1">FALSE</definedName>
    <definedName name="QBREPORTCOMPARECOL_COGS" localSheetId="5">FALSE</definedName>
    <definedName name="QBREPORTCOMPARECOL_COGS" localSheetId="4">FALSE</definedName>
    <definedName name="QBREPORTCOMPARECOL_COGS" localSheetId="0">FALSE</definedName>
    <definedName name="QBREPORTCOMPARECOL_COGS" localSheetId="2">FALSE</definedName>
    <definedName name="QBREPORTCOMPARECOL_EXCLUDEAMOUNT" localSheetId="1">FALSE</definedName>
    <definedName name="QBREPORTCOMPARECOL_EXCLUDEAMOUNT" localSheetId="5">FALSE</definedName>
    <definedName name="QBREPORTCOMPARECOL_EXCLUDEAMOUNT" localSheetId="4">FALSE</definedName>
    <definedName name="QBREPORTCOMPARECOL_EXCLUDEAMOUNT" localSheetId="0">FALSE</definedName>
    <definedName name="QBREPORTCOMPARECOL_EXCLUDEAMOUNT" localSheetId="2">FALSE</definedName>
    <definedName name="QBREPORTCOMPARECOL_EXCLUDECURPERIOD" localSheetId="1">FALSE</definedName>
    <definedName name="QBREPORTCOMPARECOL_EXCLUDECURPERIOD" localSheetId="5">FALSE</definedName>
    <definedName name="QBREPORTCOMPARECOL_EXCLUDECURPERIOD" localSheetId="4">FALSE</definedName>
    <definedName name="QBREPORTCOMPARECOL_EXCLUDECURPERIOD" localSheetId="0">FALSE</definedName>
    <definedName name="QBREPORTCOMPARECOL_EXCLUDECURPERIOD" localSheetId="2">FALSE</definedName>
    <definedName name="QBREPORTCOMPARECOL_FORECAST" localSheetId="1">FALSE</definedName>
    <definedName name="QBREPORTCOMPARECOL_FORECAST" localSheetId="5">FALSE</definedName>
    <definedName name="QBREPORTCOMPARECOL_FORECAST" localSheetId="4">FALSE</definedName>
    <definedName name="QBREPORTCOMPARECOL_FORECAST" localSheetId="0">FALSE</definedName>
    <definedName name="QBREPORTCOMPARECOL_FORECAST" localSheetId="2">FALSE</definedName>
    <definedName name="QBREPORTCOMPARECOL_GROSSMARGIN" localSheetId="1">FALSE</definedName>
    <definedName name="QBREPORTCOMPARECOL_GROSSMARGIN" localSheetId="5">FALSE</definedName>
    <definedName name="QBREPORTCOMPARECOL_GROSSMARGIN" localSheetId="4">FALSE</definedName>
    <definedName name="QBREPORTCOMPARECOL_GROSSMARGIN" localSheetId="0">FALSE</definedName>
    <definedName name="QBREPORTCOMPARECOL_GROSSMARGIN" localSheetId="2">FALSE</definedName>
    <definedName name="QBREPORTCOMPARECOL_GROSSMARGINPCT" localSheetId="1">FALSE</definedName>
    <definedName name="QBREPORTCOMPARECOL_GROSSMARGINPCT" localSheetId="5">FALSE</definedName>
    <definedName name="QBREPORTCOMPARECOL_GROSSMARGINPCT" localSheetId="4">FALSE</definedName>
    <definedName name="QBREPORTCOMPARECOL_GROSSMARGINPCT" localSheetId="0">FALSE</definedName>
    <definedName name="QBREPORTCOMPARECOL_GROSSMARGINPCT" localSheetId="2">FALSE</definedName>
    <definedName name="QBREPORTCOMPARECOL_HOURS" localSheetId="1">FALSE</definedName>
    <definedName name="QBREPORTCOMPARECOL_HOURS" localSheetId="5">FALSE</definedName>
    <definedName name="QBREPORTCOMPARECOL_HOURS" localSheetId="4">FALSE</definedName>
    <definedName name="QBREPORTCOMPARECOL_HOURS" localSheetId="0">FALSE</definedName>
    <definedName name="QBREPORTCOMPARECOL_HOURS" localSheetId="2">FALSE</definedName>
    <definedName name="QBREPORTCOMPARECOL_PCTCOL" localSheetId="1">FALSE</definedName>
    <definedName name="QBREPORTCOMPARECOL_PCTCOL" localSheetId="5">FALSE</definedName>
    <definedName name="QBREPORTCOMPARECOL_PCTCOL" localSheetId="4">FALSE</definedName>
    <definedName name="QBREPORTCOMPARECOL_PCTCOL" localSheetId="0">FALSE</definedName>
    <definedName name="QBREPORTCOMPARECOL_PCTCOL" localSheetId="2">FALSE</definedName>
    <definedName name="QBREPORTCOMPARECOL_PCTEXPENSE" localSheetId="1">FALSE</definedName>
    <definedName name="QBREPORTCOMPARECOL_PCTEXPENSE" localSheetId="5">FALSE</definedName>
    <definedName name="QBREPORTCOMPARECOL_PCTEXPENSE" localSheetId="4">FALSE</definedName>
    <definedName name="QBREPORTCOMPARECOL_PCTEXPENSE" localSheetId="0">FALSE</definedName>
    <definedName name="QBREPORTCOMPARECOL_PCTEXPENSE" localSheetId="2">FALSE</definedName>
    <definedName name="QBREPORTCOMPARECOL_PCTINCOME" localSheetId="1">FALSE</definedName>
    <definedName name="QBREPORTCOMPARECOL_PCTINCOME" localSheetId="5">FALSE</definedName>
    <definedName name="QBREPORTCOMPARECOL_PCTINCOME" localSheetId="4">FALSE</definedName>
    <definedName name="QBREPORTCOMPARECOL_PCTINCOME" localSheetId="0">FALSE</definedName>
    <definedName name="QBREPORTCOMPARECOL_PCTINCOME" localSheetId="2">FALSE</definedName>
    <definedName name="QBREPORTCOMPARECOL_PCTOFSALES" localSheetId="1">FALSE</definedName>
    <definedName name="QBREPORTCOMPARECOL_PCTOFSALES" localSheetId="5">FALSE</definedName>
    <definedName name="QBREPORTCOMPARECOL_PCTOFSALES" localSheetId="4">FALSE</definedName>
    <definedName name="QBREPORTCOMPARECOL_PCTOFSALES" localSheetId="0">FALSE</definedName>
    <definedName name="QBREPORTCOMPARECOL_PCTOFSALES" localSheetId="2">FALSE</definedName>
    <definedName name="QBREPORTCOMPARECOL_PCTROW" localSheetId="1">FALSE</definedName>
    <definedName name="QBREPORTCOMPARECOL_PCTROW" localSheetId="5">FALSE</definedName>
    <definedName name="QBREPORTCOMPARECOL_PCTROW" localSheetId="4">FALSE</definedName>
    <definedName name="QBREPORTCOMPARECOL_PCTROW" localSheetId="0">FALSE</definedName>
    <definedName name="QBREPORTCOMPARECOL_PCTROW" localSheetId="2">FALSE</definedName>
    <definedName name="QBREPORTCOMPARECOL_PPDIFF" localSheetId="1">FALSE</definedName>
    <definedName name="QBREPORTCOMPARECOL_PPDIFF" localSheetId="5">FALSE</definedName>
    <definedName name="QBREPORTCOMPARECOL_PPDIFF" localSheetId="4">FALSE</definedName>
    <definedName name="QBREPORTCOMPARECOL_PPDIFF" localSheetId="0">FALSE</definedName>
    <definedName name="QBREPORTCOMPARECOL_PPDIFF" localSheetId="2">FALSE</definedName>
    <definedName name="QBREPORTCOMPARECOL_PPPCT" localSheetId="1">FALSE</definedName>
    <definedName name="QBREPORTCOMPARECOL_PPPCT" localSheetId="5">FALSE</definedName>
    <definedName name="QBREPORTCOMPARECOL_PPPCT" localSheetId="4">FALSE</definedName>
    <definedName name="QBREPORTCOMPARECOL_PPPCT" localSheetId="0">FALSE</definedName>
    <definedName name="QBREPORTCOMPARECOL_PPPCT" localSheetId="2">FALSE</definedName>
    <definedName name="QBREPORTCOMPARECOL_PREVPERIOD" localSheetId="1">FALSE</definedName>
    <definedName name="QBREPORTCOMPARECOL_PREVPERIOD" localSheetId="5">FALSE</definedName>
    <definedName name="QBREPORTCOMPARECOL_PREVPERIOD" localSheetId="4">FALSE</definedName>
    <definedName name="QBREPORTCOMPARECOL_PREVPERIOD" localSheetId="0">FALSE</definedName>
    <definedName name="QBREPORTCOMPARECOL_PREVPERIOD" localSheetId="2">FALSE</definedName>
    <definedName name="QBREPORTCOMPARECOL_PREVYEAR" localSheetId="1">FALSE</definedName>
    <definedName name="QBREPORTCOMPARECOL_PREVYEAR" localSheetId="5">TRUE</definedName>
    <definedName name="QBREPORTCOMPARECOL_PREVYEAR" localSheetId="4">TRUE</definedName>
    <definedName name="QBREPORTCOMPARECOL_PREVYEAR" localSheetId="0">FALSE</definedName>
    <definedName name="QBREPORTCOMPARECOL_PREVYEAR" localSheetId="2">TRUE</definedName>
    <definedName name="QBREPORTCOMPARECOL_PYDIFF" localSheetId="1">FALSE</definedName>
    <definedName name="QBREPORTCOMPARECOL_PYDIFF" localSheetId="5">FALSE</definedName>
    <definedName name="QBREPORTCOMPARECOL_PYDIFF" localSheetId="4">TRUE</definedName>
    <definedName name="QBREPORTCOMPARECOL_PYDIFF" localSheetId="0">FALSE</definedName>
    <definedName name="QBREPORTCOMPARECOL_PYDIFF" localSheetId="2">TRUE</definedName>
    <definedName name="QBREPORTCOMPARECOL_PYPCT" localSheetId="1">FALSE</definedName>
    <definedName name="QBREPORTCOMPARECOL_PYPCT" localSheetId="5">FALSE</definedName>
    <definedName name="QBREPORTCOMPARECOL_PYPCT" localSheetId="4">TRUE</definedName>
    <definedName name="QBREPORTCOMPARECOL_PYPCT" localSheetId="0">FALSE</definedName>
    <definedName name="QBREPORTCOMPARECOL_PYPCT" localSheetId="2">TRUE</definedName>
    <definedName name="QBREPORTCOMPARECOL_QTY" localSheetId="1">FALSE</definedName>
    <definedName name="QBREPORTCOMPARECOL_QTY" localSheetId="5">FALSE</definedName>
    <definedName name="QBREPORTCOMPARECOL_QTY" localSheetId="4">FALSE</definedName>
    <definedName name="QBREPORTCOMPARECOL_QTY" localSheetId="0">FALSE</definedName>
    <definedName name="QBREPORTCOMPARECOL_QTY" localSheetId="2">FALSE</definedName>
    <definedName name="QBREPORTCOMPARECOL_RATE" localSheetId="1">FALSE</definedName>
    <definedName name="QBREPORTCOMPARECOL_RATE" localSheetId="5">FALSE</definedName>
    <definedName name="QBREPORTCOMPARECOL_RATE" localSheetId="4">FALSE</definedName>
    <definedName name="QBREPORTCOMPARECOL_RATE" localSheetId="0">FALSE</definedName>
    <definedName name="QBREPORTCOMPARECOL_RATE" localSheetId="2">FALSE</definedName>
    <definedName name="QBREPORTCOMPARECOL_TRIPBILLEDMILES" localSheetId="1">FALSE</definedName>
    <definedName name="QBREPORTCOMPARECOL_TRIPBILLEDMILES" localSheetId="5">FALSE</definedName>
    <definedName name="QBREPORTCOMPARECOL_TRIPBILLEDMILES" localSheetId="4">FALSE</definedName>
    <definedName name="QBREPORTCOMPARECOL_TRIPBILLEDMILES" localSheetId="0">FALSE</definedName>
    <definedName name="QBREPORTCOMPARECOL_TRIPBILLEDMILES" localSheetId="2">FALSE</definedName>
    <definedName name="QBREPORTCOMPARECOL_TRIPBILLINGAMOUNT" localSheetId="1">FALSE</definedName>
    <definedName name="QBREPORTCOMPARECOL_TRIPBILLINGAMOUNT" localSheetId="5">FALSE</definedName>
    <definedName name="QBREPORTCOMPARECOL_TRIPBILLINGAMOUNT" localSheetId="4">FALSE</definedName>
    <definedName name="QBREPORTCOMPARECOL_TRIPBILLINGAMOUNT" localSheetId="0">FALSE</definedName>
    <definedName name="QBREPORTCOMPARECOL_TRIPBILLINGAMOUNT" localSheetId="2">FALSE</definedName>
    <definedName name="QBREPORTCOMPARECOL_TRIPMILES" localSheetId="1">FALSE</definedName>
    <definedName name="QBREPORTCOMPARECOL_TRIPMILES" localSheetId="5">FALSE</definedName>
    <definedName name="QBREPORTCOMPARECOL_TRIPMILES" localSheetId="4">FALSE</definedName>
    <definedName name="QBREPORTCOMPARECOL_TRIPMILES" localSheetId="0">FALSE</definedName>
    <definedName name="QBREPORTCOMPARECOL_TRIPMILES" localSheetId="2">FALSE</definedName>
    <definedName name="QBREPORTCOMPARECOL_TRIPNOTBILLABLEMILES" localSheetId="1">FALSE</definedName>
    <definedName name="QBREPORTCOMPARECOL_TRIPNOTBILLABLEMILES" localSheetId="5">FALSE</definedName>
    <definedName name="QBREPORTCOMPARECOL_TRIPNOTBILLABLEMILES" localSheetId="4">FALSE</definedName>
    <definedName name="QBREPORTCOMPARECOL_TRIPNOTBILLABLEMILES" localSheetId="0">FALSE</definedName>
    <definedName name="QBREPORTCOMPARECOL_TRIPNOTBILLABLEMILES" localSheetId="2">FALSE</definedName>
    <definedName name="QBREPORTCOMPARECOL_TRIPTAXDEDUCTIBLEAMOUNT" localSheetId="1">FALSE</definedName>
    <definedName name="QBREPORTCOMPARECOL_TRIPTAXDEDUCTIBLEAMOUNT" localSheetId="5">FALSE</definedName>
    <definedName name="QBREPORTCOMPARECOL_TRIPTAXDEDUCTIBLEAMOUNT" localSheetId="4">FALSE</definedName>
    <definedName name="QBREPORTCOMPARECOL_TRIPTAXDEDUCTIBLEAMOUNT" localSheetId="0">FALSE</definedName>
    <definedName name="QBREPORTCOMPARECOL_TRIPTAXDEDUCTIBLEAMOUNT" localSheetId="2">FALSE</definedName>
    <definedName name="QBREPORTCOMPARECOL_TRIPUNBILLEDMILES" localSheetId="1">FALSE</definedName>
    <definedName name="QBREPORTCOMPARECOL_TRIPUNBILLEDMILES" localSheetId="5">FALSE</definedName>
    <definedName name="QBREPORTCOMPARECOL_TRIPUNBILLEDMILES" localSheetId="4">FALSE</definedName>
    <definedName name="QBREPORTCOMPARECOL_TRIPUNBILLEDMILES" localSheetId="0">FALSE</definedName>
    <definedName name="QBREPORTCOMPARECOL_TRIPUNBILLEDMILES" localSheetId="2">FALSE</definedName>
    <definedName name="QBREPORTCOMPARECOL_YTD" localSheetId="1">FALSE</definedName>
    <definedName name="QBREPORTCOMPARECOL_YTD" localSheetId="5">FALSE</definedName>
    <definedName name="QBREPORTCOMPARECOL_YTD" localSheetId="4">FALSE</definedName>
    <definedName name="QBREPORTCOMPARECOL_YTD" localSheetId="0">FALSE</definedName>
    <definedName name="QBREPORTCOMPARECOL_YTD" localSheetId="2">FALSE</definedName>
    <definedName name="QBREPORTCOMPARECOL_YTDBUDGET" localSheetId="1">FALSE</definedName>
    <definedName name="QBREPORTCOMPARECOL_YTDBUDGET" localSheetId="5">FALSE</definedName>
    <definedName name="QBREPORTCOMPARECOL_YTDBUDGET" localSheetId="4">FALSE</definedName>
    <definedName name="QBREPORTCOMPARECOL_YTDBUDGET" localSheetId="0">FALSE</definedName>
    <definedName name="QBREPORTCOMPARECOL_YTDBUDGET" localSheetId="2">FALSE</definedName>
    <definedName name="QBREPORTCOMPARECOL_YTDPCT" localSheetId="1">FALSE</definedName>
    <definedName name="QBREPORTCOMPARECOL_YTDPCT" localSheetId="5">FALSE</definedName>
    <definedName name="QBREPORTCOMPARECOL_YTDPCT" localSheetId="4">FALSE</definedName>
    <definedName name="QBREPORTCOMPARECOL_YTDPCT" localSheetId="0">FALSE</definedName>
    <definedName name="QBREPORTCOMPARECOL_YTDPCT" localSheetId="2">FALSE</definedName>
    <definedName name="QBREPORTROWAXIS" localSheetId="1">11</definedName>
    <definedName name="QBREPORTROWAXIS" localSheetId="5">9</definedName>
    <definedName name="QBREPORTROWAXIS" localSheetId="4">11</definedName>
    <definedName name="QBREPORTROWAXIS" localSheetId="0">11</definedName>
    <definedName name="QBREPORTROWAXIS" localSheetId="2">11</definedName>
    <definedName name="QBREPORTSUBCOLAXIS" localSheetId="1">0</definedName>
    <definedName name="QBREPORTSUBCOLAXIS" localSheetId="5">24</definedName>
    <definedName name="QBREPORTSUBCOLAXIS" localSheetId="4">24</definedName>
    <definedName name="QBREPORTSUBCOLAXIS" localSheetId="0">0</definedName>
    <definedName name="QBREPORTSUBCOLAXIS" localSheetId="2">24</definedName>
    <definedName name="QBREPORTTYPE" localSheetId="1">0</definedName>
    <definedName name="QBREPORTTYPE" localSheetId="5">5</definedName>
    <definedName name="QBREPORTTYPE" localSheetId="4">0</definedName>
    <definedName name="QBREPORTTYPE" localSheetId="0">0</definedName>
    <definedName name="QBREPORTTYPE" localSheetId="2">0</definedName>
    <definedName name="QBROWHEADERS" localSheetId="1">6</definedName>
    <definedName name="QBROWHEADERS" localSheetId="5">7</definedName>
    <definedName name="QBROWHEADERS" localSheetId="4">6</definedName>
    <definedName name="QBROWHEADERS" localSheetId="0">6</definedName>
    <definedName name="QBROWHEADERS" localSheetId="2">6</definedName>
    <definedName name="QBSTARTDATE" localSheetId="1">20150901</definedName>
    <definedName name="QBSTARTDATE" localSheetId="5">20150930</definedName>
    <definedName name="QBSTARTDATE" localSheetId="4">20150901</definedName>
    <definedName name="QBSTARTDATE" localSheetId="0">20150101</definedName>
    <definedName name="QBSTARTDATE" localSheetId="2">20150101</definedName>
  </definedNames>
  <calcPr calcId="145621"/>
</workbook>
</file>

<file path=xl/calcChain.xml><?xml version="1.0" encoding="utf-8"?>
<calcChain xmlns="http://schemas.openxmlformats.org/spreadsheetml/2006/main">
  <c r="J69" i="9" l="1"/>
  <c r="I69" i="9"/>
  <c r="H69" i="9"/>
  <c r="G69" i="9"/>
  <c r="J68" i="9"/>
  <c r="I68" i="9"/>
  <c r="H68" i="9"/>
  <c r="G68" i="9"/>
  <c r="J67" i="9"/>
  <c r="I67" i="9"/>
  <c r="H67" i="9"/>
  <c r="G67" i="9"/>
  <c r="J66" i="9"/>
  <c r="I66" i="9"/>
  <c r="H66" i="9"/>
  <c r="G66" i="9"/>
  <c r="J65" i="9"/>
  <c r="I65" i="9"/>
  <c r="J64" i="9"/>
  <c r="I64" i="9"/>
  <c r="J63" i="9"/>
  <c r="I63" i="9"/>
  <c r="J61" i="9"/>
  <c r="I61" i="9"/>
  <c r="J58" i="9"/>
  <c r="I58" i="9"/>
  <c r="H58" i="9"/>
  <c r="G58" i="9"/>
  <c r="J57" i="9"/>
  <c r="I57" i="9"/>
  <c r="H57" i="9"/>
  <c r="G57" i="9"/>
  <c r="J56" i="9"/>
  <c r="I56" i="9"/>
  <c r="J55" i="9"/>
  <c r="I55" i="9"/>
  <c r="J54" i="9"/>
  <c r="I54" i="9"/>
  <c r="J53" i="9"/>
  <c r="I53" i="9"/>
  <c r="J52" i="9"/>
  <c r="I52" i="9"/>
  <c r="J51" i="9"/>
  <c r="I51" i="9"/>
  <c r="J50" i="9"/>
  <c r="I50" i="9"/>
  <c r="J49" i="9"/>
  <c r="I49" i="9"/>
  <c r="J48" i="9"/>
  <c r="I48" i="9"/>
  <c r="J47" i="9"/>
  <c r="I47" i="9"/>
  <c r="J46" i="9"/>
  <c r="I46" i="9"/>
  <c r="J45" i="9"/>
  <c r="I45" i="9"/>
  <c r="J44" i="9"/>
  <c r="I44" i="9"/>
  <c r="J43" i="9"/>
  <c r="I43" i="9"/>
  <c r="J42" i="9"/>
  <c r="I42" i="9"/>
  <c r="H42" i="9"/>
  <c r="G42" i="9"/>
  <c r="J41" i="9"/>
  <c r="I41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8" i="9"/>
  <c r="I28" i="9"/>
  <c r="H28" i="9"/>
  <c r="G28" i="9"/>
  <c r="J27" i="9"/>
  <c r="I27" i="9"/>
  <c r="H27" i="9"/>
  <c r="G27" i="9"/>
  <c r="J26" i="9"/>
  <c r="I26" i="9"/>
  <c r="J25" i="9"/>
  <c r="I25" i="9"/>
  <c r="J24" i="9"/>
  <c r="I24" i="9"/>
  <c r="J23" i="9"/>
  <c r="I23" i="9"/>
  <c r="H23" i="9"/>
  <c r="G23" i="9"/>
  <c r="J22" i="9"/>
  <c r="I22" i="9"/>
  <c r="J21" i="9"/>
  <c r="I21" i="9"/>
  <c r="J20" i="9"/>
  <c r="I20" i="9"/>
  <c r="J19" i="9"/>
  <c r="I19" i="9"/>
  <c r="J18" i="9"/>
  <c r="I18" i="9"/>
  <c r="J17" i="9"/>
  <c r="I17" i="9"/>
  <c r="J15" i="9"/>
  <c r="I15" i="9"/>
  <c r="H15" i="9"/>
  <c r="G15" i="9"/>
  <c r="J14" i="9"/>
  <c r="I14" i="9"/>
  <c r="J13" i="9"/>
  <c r="I13" i="9"/>
  <c r="J12" i="9"/>
  <c r="I12" i="9"/>
  <c r="J11" i="9"/>
  <c r="I11" i="9"/>
  <c r="J9" i="9"/>
  <c r="I9" i="9"/>
  <c r="H9" i="9"/>
  <c r="G9" i="9"/>
  <c r="J8" i="9"/>
  <c r="I8" i="9"/>
  <c r="J7" i="9"/>
  <c r="I7" i="9"/>
  <c r="J6" i="9"/>
  <c r="I6" i="9"/>
  <c r="J96" i="8" l="1"/>
  <c r="I96" i="8"/>
  <c r="H96" i="8"/>
  <c r="G96" i="8"/>
  <c r="J95" i="8"/>
  <c r="I95" i="8"/>
  <c r="H95" i="8"/>
  <c r="G95" i="8"/>
  <c r="J94" i="8"/>
  <c r="I94" i="8"/>
  <c r="H94" i="8"/>
  <c r="G94" i="8"/>
  <c r="J93" i="8"/>
  <c r="I93" i="8"/>
  <c r="H93" i="8"/>
  <c r="G93" i="8"/>
  <c r="J92" i="8"/>
  <c r="I92" i="8"/>
  <c r="J91" i="8"/>
  <c r="I91" i="8"/>
  <c r="J90" i="8"/>
  <c r="I90" i="8"/>
  <c r="J88" i="8"/>
  <c r="I88" i="8"/>
  <c r="J85" i="8"/>
  <c r="I85" i="8"/>
  <c r="H85" i="8"/>
  <c r="G85" i="8"/>
  <c r="J84" i="8"/>
  <c r="I84" i="8"/>
  <c r="H84" i="8"/>
  <c r="G84" i="8"/>
  <c r="J83" i="8"/>
  <c r="I83" i="8"/>
  <c r="J82" i="8"/>
  <c r="I82" i="8"/>
  <c r="J81" i="8"/>
  <c r="I81" i="8"/>
  <c r="J80" i="8"/>
  <c r="I80" i="8"/>
  <c r="J79" i="8"/>
  <c r="I79" i="8"/>
  <c r="J78" i="8"/>
  <c r="I78" i="8"/>
  <c r="J77" i="8"/>
  <c r="I77" i="8"/>
  <c r="J76" i="8"/>
  <c r="I76" i="8"/>
  <c r="J75" i="8"/>
  <c r="I75" i="8"/>
  <c r="J74" i="8"/>
  <c r="I74" i="8"/>
  <c r="J73" i="8"/>
  <c r="I73" i="8"/>
  <c r="J72" i="8"/>
  <c r="I72" i="8"/>
  <c r="J71" i="8"/>
  <c r="I71" i="8"/>
  <c r="J70" i="8"/>
  <c r="I70" i="8"/>
  <c r="J69" i="8"/>
  <c r="I69" i="8"/>
  <c r="J68" i="8"/>
  <c r="I68" i="8"/>
  <c r="J67" i="8"/>
  <c r="I67" i="8"/>
  <c r="J66" i="8"/>
  <c r="I66" i="8"/>
  <c r="J65" i="8"/>
  <c r="I65" i="8"/>
  <c r="H65" i="8"/>
  <c r="G65" i="8"/>
  <c r="J64" i="8"/>
  <c r="I64" i="8"/>
  <c r="J63" i="8"/>
  <c r="I63" i="8"/>
  <c r="J62" i="8"/>
  <c r="I62" i="8"/>
  <c r="J61" i="8"/>
  <c r="I61" i="8"/>
  <c r="J60" i="8"/>
  <c r="I60" i="8"/>
  <c r="J59" i="8"/>
  <c r="I59" i="8"/>
  <c r="J58" i="8"/>
  <c r="I58" i="8"/>
  <c r="J57" i="8"/>
  <c r="I57" i="8"/>
  <c r="J56" i="8"/>
  <c r="I56" i="8"/>
  <c r="J55" i="8"/>
  <c r="I55" i="8"/>
  <c r="J54" i="8"/>
  <c r="I54" i="8"/>
  <c r="J52" i="8"/>
  <c r="I52" i="8"/>
  <c r="J51" i="8"/>
  <c r="I51" i="8"/>
  <c r="J50" i="8"/>
  <c r="I50" i="8"/>
  <c r="J49" i="8"/>
  <c r="I49" i="8"/>
  <c r="J48" i="8"/>
  <c r="I48" i="8"/>
  <c r="J47" i="8"/>
  <c r="I47" i="8"/>
  <c r="J46" i="8"/>
  <c r="I46" i="8"/>
  <c r="J45" i="8"/>
  <c r="I45" i="8"/>
  <c r="J44" i="8"/>
  <c r="I44" i="8"/>
  <c r="J43" i="8"/>
  <c r="I43" i="8"/>
  <c r="J42" i="8"/>
  <c r="I42" i="8"/>
  <c r="J41" i="8"/>
  <c r="I41" i="8"/>
  <c r="J40" i="8"/>
  <c r="I40" i="8"/>
  <c r="J39" i="8"/>
  <c r="I39" i="8"/>
  <c r="J38" i="8"/>
  <c r="I38" i="8"/>
  <c r="J37" i="8"/>
  <c r="I37" i="8"/>
  <c r="J36" i="8"/>
  <c r="I36" i="8"/>
  <c r="J34" i="8"/>
  <c r="I34" i="8"/>
  <c r="H34" i="8"/>
  <c r="G34" i="8"/>
  <c r="J33" i="8"/>
  <c r="I33" i="8"/>
  <c r="H33" i="8"/>
  <c r="G33" i="8"/>
  <c r="J32" i="8"/>
  <c r="I32" i="8"/>
  <c r="J31" i="8"/>
  <c r="I31" i="8"/>
  <c r="J30" i="8"/>
  <c r="I30" i="8"/>
  <c r="J29" i="8"/>
  <c r="I29" i="8"/>
  <c r="H29" i="8"/>
  <c r="G29" i="8"/>
  <c r="J28" i="8"/>
  <c r="I28" i="8"/>
  <c r="J27" i="8"/>
  <c r="I27" i="8"/>
  <c r="J26" i="8"/>
  <c r="I26" i="8"/>
  <c r="J25" i="8"/>
  <c r="I25" i="8"/>
  <c r="J24" i="8"/>
  <c r="I24" i="8"/>
  <c r="J23" i="8"/>
  <c r="I23" i="8"/>
  <c r="J22" i="8"/>
  <c r="I22" i="8"/>
  <c r="J21" i="8"/>
  <c r="I21" i="8"/>
  <c r="J20" i="8"/>
  <c r="I20" i="8"/>
  <c r="J19" i="8"/>
  <c r="I19" i="8"/>
  <c r="J18" i="8"/>
  <c r="I18" i="8"/>
  <c r="J17" i="8"/>
  <c r="I17" i="8"/>
  <c r="J15" i="8"/>
  <c r="I15" i="8"/>
  <c r="H15" i="8"/>
  <c r="G15" i="8"/>
  <c r="J14" i="8"/>
  <c r="I14" i="8"/>
  <c r="J13" i="8"/>
  <c r="I13" i="8"/>
  <c r="J12" i="8"/>
  <c r="I12" i="8"/>
  <c r="J11" i="8"/>
  <c r="I11" i="8"/>
  <c r="J9" i="8"/>
  <c r="I9" i="8"/>
  <c r="H9" i="8"/>
  <c r="G9" i="8"/>
  <c r="J8" i="8"/>
  <c r="I8" i="8"/>
  <c r="J7" i="8"/>
  <c r="I7" i="8"/>
  <c r="J6" i="8"/>
  <c r="I6" i="8"/>
  <c r="I90" i="6" l="1"/>
  <c r="I89" i="6"/>
  <c r="H89" i="6"/>
  <c r="H90" i="6" s="1"/>
  <c r="I83" i="6"/>
  <c r="H83" i="6"/>
  <c r="I82" i="6"/>
  <c r="H82" i="6"/>
  <c r="I81" i="6"/>
  <c r="H81" i="6"/>
  <c r="I79" i="6"/>
  <c r="H79" i="6"/>
  <c r="I78" i="6"/>
  <c r="H78" i="6"/>
  <c r="I71" i="6"/>
  <c r="H71" i="6"/>
  <c r="I64" i="6"/>
  <c r="I63" i="6"/>
  <c r="H63" i="6"/>
  <c r="I59" i="6"/>
  <c r="I58" i="6"/>
  <c r="I57" i="6"/>
  <c r="I56" i="6"/>
  <c r="H56" i="6"/>
  <c r="I51" i="6"/>
  <c r="H51" i="6"/>
  <c r="I41" i="6"/>
  <c r="H41" i="6"/>
  <c r="I29" i="6"/>
  <c r="H29" i="6"/>
  <c r="H57" i="6" s="1"/>
  <c r="H58" i="6" s="1"/>
  <c r="H59" i="6" s="1"/>
  <c r="H64" i="6" s="1"/>
  <c r="I22" i="6"/>
  <c r="H22" i="6"/>
  <c r="I15" i="6"/>
  <c r="H15" i="6"/>
  <c r="I9" i="6"/>
  <c r="H9" i="6"/>
  <c r="H55" i="1" l="1"/>
  <c r="H56" i="1" s="1"/>
  <c r="F55" i="1"/>
  <c r="F56" i="1" s="1"/>
  <c r="L54" i="1"/>
  <c r="J54" i="1"/>
  <c r="L53" i="1"/>
  <c r="J53" i="1"/>
  <c r="H49" i="1"/>
  <c r="L49" i="1" s="1"/>
  <c r="F49" i="1"/>
  <c r="J49" i="1" s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H11" i="1"/>
  <c r="H12" i="1" s="1"/>
  <c r="F11" i="1"/>
  <c r="F12" i="1" s="1"/>
  <c r="L10" i="1"/>
  <c r="J10" i="1"/>
  <c r="L9" i="1"/>
  <c r="J9" i="1"/>
  <c r="L8" i="1"/>
  <c r="J8" i="1"/>
  <c r="L7" i="1"/>
  <c r="J7" i="1"/>
  <c r="L6" i="1"/>
  <c r="J6" i="1"/>
  <c r="L5" i="1"/>
  <c r="J5" i="1"/>
  <c r="G53" i="2"/>
  <c r="G54" i="2" s="1"/>
  <c r="F53" i="2"/>
  <c r="F54" i="2" s="1"/>
  <c r="I52" i="2"/>
  <c r="H52" i="2"/>
  <c r="I51" i="2"/>
  <c r="H51" i="2"/>
  <c r="G47" i="2"/>
  <c r="I47" i="2" s="1"/>
  <c r="F47" i="2"/>
  <c r="H47" i="2" s="1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G11" i="2"/>
  <c r="G12" i="2" s="1"/>
  <c r="F11" i="2"/>
  <c r="F12" i="2" s="1"/>
  <c r="I10" i="2"/>
  <c r="H10" i="2"/>
  <c r="I9" i="2"/>
  <c r="H9" i="2"/>
  <c r="I8" i="2"/>
  <c r="H8" i="2"/>
  <c r="I7" i="2"/>
  <c r="H7" i="2"/>
  <c r="I6" i="2"/>
  <c r="H6" i="2"/>
  <c r="I5" i="2"/>
  <c r="H5" i="2"/>
  <c r="I54" i="2" l="1"/>
  <c r="L56" i="1"/>
  <c r="H50" i="1"/>
  <c r="L12" i="1"/>
  <c r="F50" i="1"/>
  <c r="J12" i="1"/>
  <c r="J56" i="1"/>
  <c r="J11" i="1"/>
  <c r="J55" i="1"/>
  <c r="L11" i="1"/>
  <c r="L55" i="1"/>
  <c r="G48" i="2"/>
  <c r="I12" i="2"/>
  <c r="F48" i="2"/>
  <c r="H12" i="2"/>
  <c r="H54" i="2"/>
  <c r="I11" i="2"/>
  <c r="I53" i="2"/>
  <c r="H11" i="2"/>
  <c r="H53" i="2"/>
  <c r="F57" i="1" l="1"/>
  <c r="J50" i="1"/>
  <c r="H57" i="1"/>
  <c r="L57" i="1" s="1"/>
  <c r="L50" i="1"/>
  <c r="F55" i="2"/>
  <c r="H48" i="2"/>
  <c r="G55" i="2"/>
  <c r="I48" i="2"/>
  <c r="I55" i="2" l="1"/>
  <c r="J57" i="1"/>
  <c r="H55" i="2"/>
</calcChain>
</file>

<file path=xl/sharedStrings.xml><?xml version="1.0" encoding="utf-8"?>
<sst xmlns="http://schemas.openxmlformats.org/spreadsheetml/2006/main" count="388" uniqueCount="204">
  <si>
    <t>Jan - Sep 15</t>
  </si>
  <si>
    <t>Ordinary Income/Expense</t>
  </si>
  <si>
    <t>Income</t>
  </si>
  <si>
    <t>4001 · Contributions-unrestricted</t>
  </si>
  <si>
    <t>4533 · Tour Des Trees</t>
  </si>
  <si>
    <t>4700 · Auction</t>
  </si>
  <si>
    <t>5300 · Merchandise sales</t>
  </si>
  <si>
    <t>5500 · Misc/Other Income</t>
  </si>
  <si>
    <t>Total Income</t>
  </si>
  <si>
    <t>Gross Profit</t>
  </si>
  <si>
    <t>Expense</t>
  </si>
  <si>
    <t>6000 · Accounting Fees</t>
  </si>
  <si>
    <t>6030 · Advertising &amp; Promo</t>
  </si>
  <si>
    <t>6050 · Bank Charges</t>
  </si>
  <si>
    <t>6100 · Board Members</t>
  </si>
  <si>
    <t>6150 · Computer Services</t>
  </si>
  <si>
    <t>6170 · Computer Software</t>
  </si>
  <si>
    <t>6250 · Conferences &amp; Meetings</t>
  </si>
  <si>
    <t>6280 · Contract Labor</t>
  </si>
  <si>
    <t>6330 · Dues &amp; Subscriptions</t>
  </si>
  <si>
    <t>6350 · Insurance</t>
  </si>
  <si>
    <t>6400 · Legal Fees</t>
  </si>
  <si>
    <t>6500 · Lodging</t>
  </si>
  <si>
    <t>6550 · Mdse Cost</t>
  </si>
  <si>
    <t>6600 · Meals</t>
  </si>
  <si>
    <t>8000 · Misc. Expense</t>
  </si>
  <si>
    <t>6650 · Monetary Grants</t>
  </si>
  <si>
    <t>6695 · Recruitment</t>
  </si>
  <si>
    <t>6699 · Reimbursable expenses</t>
  </si>
  <si>
    <t>6700 · Office Supplies</t>
  </si>
  <si>
    <t>6750 · Postage</t>
  </si>
  <si>
    <t>6800 · Printing</t>
  </si>
  <si>
    <t>6850 · Rent</t>
  </si>
  <si>
    <t>6900 · Service &amp; Rental</t>
  </si>
  <si>
    <t>6950 · Special Event Tour</t>
  </si>
  <si>
    <t>6960 · Special Event Auction</t>
  </si>
  <si>
    <t>7000 · Telephone</t>
  </si>
  <si>
    <t>7050 · Training</t>
  </si>
  <si>
    <t>7100 · Local  Transportation</t>
  </si>
  <si>
    <t>7150 · Travel</t>
  </si>
  <si>
    <t>8100 · Compensation</t>
  </si>
  <si>
    <t>8200 · Other Employee Benefits</t>
  </si>
  <si>
    <t>8300 · Payroll Taxes</t>
  </si>
  <si>
    <t>8310 · Payroll Fees</t>
  </si>
  <si>
    <t>Total Expense</t>
  </si>
  <si>
    <t>Net Ordinary Income</t>
  </si>
  <si>
    <t>Other Income/Expense</t>
  </si>
  <si>
    <t>Other Income</t>
  </si>
  <si>
    <t>4801 · Temp. Restricted</t>
  </si>
  <si>
    <t>5001 · Investment income-unrestricted</t>
  </si>
  <si>
    <t>Total Other Income</t>
  </si>
  <si>
    <t>Net Other Income</t>
  </si>
  <si>
    <t>Net Income</t>
  </si>
  <si>
    <t>Sep 15</t>
  </si>
  <si>
    <t>Budget</t>
  </si>
  <si>
    <t xml:space="preserve"> Over Budget</t>
  </si>
  <si>
    <t>% of Budget</t>
  </si>
  <si>
    <t>4800 · Sponsored Grants</t>
  </si>
  <si>
    <t>audit fees all paid up</t>
  </si>
  <si>
    <t>6345 · Educational and Program</t>
  </si>
  <si>
    <t>6450 · Liaisons</t>
  </si>
  <si>
    <t>Sep 30, 15</t>
  </si>
  <si>
    <t>Sep 30, 14</t>
  </si>
  <si>
    <t>ASSETS</t>
  </si>
  <si>
    <t>Current Assets</t>
  </si>
  <si>
    <t>Checking/Savings</t>
  </si>
  <si>
    <t>1003 · Petty cash</t>
  </si>
  <si>
    <t>1004 · PNC- 4549 operating</t>
  </si>
  <si>
    <t>1005 · PNC - 4434 reserve</t>
  </si>
  <si>
    <t>Total Checking/Savings</t>
  </si>
  <si>
    <t>Accounts Receivable</t>
  </si>
  <si>
    <t>1100 · Accounts Receivables</t>
  </si>
  <si>
    <t>1510 · Pledge receivables</t>
  </si>
  <si>
    <t>1510.1 · Discount on pledge receivables</t>
  </si>
  <si>
    <t>Total Accounts Receivable</t>
  </si>
  <si>
    <t>Other Current Assets</t>
  </si>
  <si>
    <t>Prepaid expenses</t>
  </si>
  <si>
    <t>1490 · Prepaid rent</t>
  </si>
  <si>
    <t>1491 · Prepaid postage</t>
  </si>
  <si>
    <t>1492 · Prepaid Insurance</t>
  </si>
  <si>
    <t>1493 · Prepaid other</t>
  </si>
  <si>
    <t>Total Prepaid expenses</t>
  </si>
  <si>
    <t>Investments held at CCT</t>
  </si>
  <si>
    <t>1520.00 · CCT - Unallocated</t>
  </si>
  <si>
    <t>1520.01 · Unallocated distributions</t>
  </si>
  <si>
    <t>1520.02 · Unallocated investment income</t>
  </si>
  <si>
    <t>1520.03 · Unallocated gain/(loss)</t>
  </si>
  <si>
    <t>1520.00 · CCT - Unallocated - Other</t>
  </si>
  <si>
    <t>Total 1520.00 · CCT - Unallocated</t>
  </si>
  <si>
    <t>CCT - Permanently Restricted</t>
  </si>
  <si>
    <t>1520.41 · Barborinas Fund</t>
  </si>
  <si>
    <t>1520.51 · Frank Gamma Arbor. Ed. Fund</t>
  </si>
  <si>
    <t>1520.13 · John White Fund</t>
  </si>
  <si>
    <t>1520.22 · Dr. Mark McClure Research Fund</t>
  </si>
  <si>
    <t>1520.81 · IL Arborist  Association Fund</t>
  </si>
  <si>
    <t>1520.12 · John Wright Memorial Schol Fund</t>
  </si>
  <si>
    <t>1520.71 · Utility Arborist Research Fund</t>
  </si>
  <si>
    <t>1520.95 · Bonnie Appleton Memorial Fund</t>
  </si>
  <si>
    <t>1520.11 · John &amp; Evelyn Duling End Fund</t>
  </si>
  <si>
    <t>1520.21 · Robert Felix Memorial Fund</t>
  </si>
  <si>
    <t>Total CCT - Permanently Restricted</t>
  </si>
  <si>
    <t>CCT - Temporarily Restricted</t>
  </si>
  <si>
    <t>1520.30 · Safe Arborist Techniques Fund</t>
  </si>
  <si>
    <t>1520.92 · OH Chapter ISA End. Fund</t>
  </si>
  <si>
    <t>1520.20 · Robert Felix Mem. Scholarship</t>
  </si>
  <si>
    <t>1520.91 · Bob Skiera Memorial Fund</t>
  </si>
  <si>
    <t>1520.50 · Gamma Investment Income</t>
  </si>
  <si>
    <t>1520.80 · Dr. Mark McClure Research Fund</t>
  </si>
  <si>
    <t>1520.82 · IL Arborist Association Fund</t>
  </si>
  <si>
    <t>1520.93 · John Wright Scholarship Fund</t>
  </si>
  <si>
    <t>Total CCT - Temporarily Restricted</t>
  </si>
  <si>
    <t>CCT - Unrestricted</t>
  </si>
  <si>
    <t>1520.10 · John &amp; Evelyn Duling End. Fund</t>
  </si>
  <si>
    <t>1520.61 · Bartlett Fund</t>
  </si>
  <si>
    <t>1520.99 · Other Unrestricted Funds</t>
  </si>
  <si>
    <t>Total CCT - Unrestricted</t>
  </si>
  <si>
    <t>Total Investments held at CCT</t>
  </si>
  <si>
    <t>Total Other Current Assets</t>
  </si>
  <si>
    <t>Total Current Assets</t>
  </si>
  <si>
    <t>Fixed Assets</t>
  </si>
  <si>
    <t>1600 · Fixed Assets</t>
  </si>
  <si>
    <t>1699 · Accum Depreciation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</si>
  <si>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</si>
  <si>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</si>
  <si>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</si>
  <si>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</si>
  <si>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</si>
  <si>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</si>
  <si>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</si>
  <si>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2050 · Grants Payable</t>
  </si>
  <si>
    <t>Total Accounts Payable</t>
  </si>
  <si>
    <t>Other Current Liabilities</t>
  </si>
  <si>
    <t>Grants-Payable</t>
  </si>
  <si>
    <t>2501 · Grant Pay - Felix</t>
  </si>
  <si>
    <t>2500 · Grants Payable</t>
  </si>
  <si>
    <t>TREE Fund scholarship</t>
  </si>
  <si>
    <t>Wright</t>
  </si>
  <si>
    <t>Total 2500 · Grants Payable</t>
  </si>
  <si>
    <t>Total Grants-Payable</t>
  </si>
  <si>
    <t>2450 · Accrued PTO</t>
  </si>
  <si>
    <t>Total Other Current Liabilities</t>
  </si>
  <si>
    <t>Total Current Liabilities</t>
  </si>
  <si>
    <t>Total Liabilities</t>
  </si>
  <si>
    <t>Equity</t>
  </si>
  <si>
    <t>3200 · Unrestricted-Operating</t>
  </si>
  <si>
    <t>3600 · Temporarily Restricted</t>
  </si>
  <si>
    <t>3800 · Permanently Restricted</t>
  </si>
  <si>
    <t>Total Equity</t>
  </si>
  <si>
    <t>TOTAL LIABILITIES &amp; EQUITY</t>
  </si>
  <si>
    <t>Notes</t>
  </si>
  <si>
    <t>timing of tour vs. prior year</t>
  </si>
  <si>
    <t>negative amount in current month represents payout to raffle winners</t>
  </si>
  <si>
    <t>increase in current year is due to Qgive and phoneswipe charges from auction</t>
  </si>
  <si>
    <t>Increase in current year is related to tour expenses (Black Bear and photographer)</t>
  </si>
  <si>
    <t>Budget is largely for tour; 2015 expenses will be incurred in Sept and Oct</t>
  </si>
  <si>
    <t>Current month represents refund of grant; no other activity</t>
  </si>
  <si>
    <t>Current month reflects credit for incorrect billing for hotel stay' no other activity</t>
  </si>
  <si>
    <t>Current month expenses are due to timing of event (Oct.) vs. prorata budget</t>
  </si>
  <si>
    <t>Current month expenses are due to timing of event (Aug.) vs. prorata budget</t>
  </si>
  <si>
    <t>payroll fees were included in payroll tax liine in prior year</t>
  </si>
  <si>
    <t>Jan - Sep 14</t>
  </si>
  <si>
    <t xml:space="preserve"> Change</t>
  </si>
  <si>
    <t>% Change</t>
  </si>
  <si>
    <t>4300 · Indv Donations</t>
  </si>
  <si>
    <t>4400 · Corp Donations</t>
  </si>
  <si>
    <t>5000 · Grants Mgmt. Fee</t>
  </si>
  <si>
    <t>Total 4001 · Contributions-unrestricted</t>
  </si>
  <si>
    <t>4533.02 · Indv Donations</t>
  </si>
  <si>
    <t>4533.01 · Corp Donations</t>
  </si>
  <si>
    <t>4533.03 · Corp Sponsor</t>
  </si>
  <si>
    <t>4533.04 · Tour Des Trees Reg</t>
  </si>
  <si>
    <t>Total 4533 · Tour Des Trees</t>
  </si>
  <si>
    <t>4700.01 · Ring Toss</t>
  </si>
  <si>
    <t>4700.05 · Raise Your Hand</t>
  </si>
  <si>
    <t>4700.15 · Admission</t>
  </si>
  <si>
    <t>4700.25 · Sponsorships</t>
  </si>
  <si>
    <t>4700.30 · Food/beverage</t>
  </si>
  <si>
    <t>4700.35 · Raffle</t>
  </si>
  <si>
    <t>4700.40 · Live Auction</t>
  </si>
  <si>
    <t>4700.45 · Silent Auction</t>
  </si>
  <si>
    <t>4700.50 · Heads or tails</t>
  </si>
  <si>
    <t>4700.55 · Centerpieces</t>
  </si>
  <si>
    <t>4700.60 · Golden Ticket</t>
  </si>
  <si>
    <t>4700.65 · Mystery Box</t>
  </si>
  <si>
    <t>Total 4700 · Auction</t>
  </si>
  <si>
    <t>TBD Expense</t>
  </si>
  <si>
    <t>6650.40 · Education</t>
  </si>
  <si>
    <t>6650.41 · Robert Felix Scholarships</t>
  </si>
  <si>
    <t>6650.42 · John Wright Scholarship</t>
  </si>
  <si>
    <t>6650.44 · Fran Ward Scholarships</t>
  </si>
  <si>
    <t>6650.52 · Horace Thayer Scholarships</t>
  </si>
  <si>
    <t>6650.55 · Johns Grants</t>
  </si>
  <si>
    <t>6650.60 · Ohio Chapter ISA Educ</t>
  </si>
  <si>
    <t>6650.92 · Arboriculture Education</t>
  </si>
  <si>
    <t>6650.93 · Jack Kimmel Grants</t>
  </si>
  <si>
    <t>5700.00 · Refund of Grant</t>
  </si>
  <si>
    <t>6650 · Monetary Grants - Other</t>
  </si>
  <si>
    <t>Total 6650 · Monetary Grants</t>
  </si>
  <si>
    <t>6690 · Reconciliation Discrepancies</t>
  </si>
  <si>
    <t>4050 · Bank Interest</t>
  </si>
  <si>
    <t>4000 · Investment Income</t>
  </si>
  <si>
    <t>5800 · Unrealized gain/loss</t>
  </si>
  <si>
    <t>Total 5001 · Investment income-unrestricted</t>
  </si>
  <si>
    <t>Sep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</si>
</sst>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#%;\-#,##0.0#%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3" fillId="0" borderId="0" xfId="1"/>
    <xf numFmtId="49" fontId="0" fillId="0" borderId="0" xfId="0" applyNumberFormat="1" applyBorder="1" applyAlignment="1">
      <alignment horizontal="centerContinuous"/>
    </xf>
    <xf numFmtId="49" fontId="1" fillId="0" borderId="5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165" fontId="1" fillId="0" borderId="4" xfId="0" applyNumberFormat="1" applyFont="1" applyBorder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164" fontId="2" fillId="0" borderId="6" xfId="0" applyNumberFormat="1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5" fontId="2" fillId="0" borderId="6" xfId="0" applyNumberFormat="1" applyFont="1" applyBorder="1"/>
    <xf numFmtId="0" fontId="3" fillId="0" borderId="0" xfId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9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41" name="FILTER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42" name="HEADER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6146" name="HEADER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88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R15" sqref="R15"/>
    </sheetView>
  </sheetViews>
  <sheetFormatPr defaultRowHeight="15" x14ac:dyDescent="0.25"/>
  <cols>
    <col min="1" max="4" width="3" style="10" customWidth="1"/>
    <col min="5" max="5" width="30" style="10" customWidth="1"/>
    <col min="6" max="6" width="10.28515625" style="11" bestFit="1" customWidth="1"/>
    <col min="7" max="7" width="2.28515625" style="11" customWidth="1"/>
    <col min="8" max="8" width="8.7109375" style="11" bestFit="1" customWidth="1"/>
    <col min="9" max="9" width="2.28515625" style="11" customWidth="1"/>
    <col min="10" max="10" width="11.140625" style="11" bestFit="1" customWidth="1"/>
    <col min="11" max="11" width="2.28515625" style="11" customWidth="1"/>
    <col min="12" max="12" width="10.28515625" style="11" bestFit="1" customWidth="1"/>
  </cols>
  <sheetData>
    <row r="1" spans="1:12" ht="15.75" thickBot="1" x14ac:dyDescent="0.3">
      <c r="A1" s="1"/>
      <c r="B1" s="1"/>
      <c r="C1" s="1"/>
      <c r="D1" s="1"/>
      <c r="E1" s="1"/>
      <c r="F1" s="13"/>
      <c r="G1" s="20"/>
      <c r="H1" s="13"/>
      <c r="I1" s="20"/>
      <c r="J1" s="13"/>
      <c r="K1" s="20"/>
      <c r="L1" s="13"/>
    </row>
    <row r="2" spans="1:12" s="9" customFormat="1" ht="16.5" thickTop="1" thickBot="1" x14ac:dyDescent="0.3">
      <c r="A2" s="8"/>
      <c r="B2" s="8"/>
      <c r="C2" s="8"/>
      <c r="D2" s="8"/>
      <c r="E2" s="8"/>
      <c r="F2" s="14" t="s">
        <v>0</v>
      </c>
      <c r="G2" s="21"/>
      <c r="H2" s="14" t="s">
        <v>54</v>
      </c>
      <c r="I2" s="21"/>
      <c r="J2" s="14" t="s">
        <v>55</v>
      </c>
      <c r="K2" s="21"/>
      <c r="L2" s="14" t="s">
        <v>56</v>
      </c>
    </row>
    <row r="3" spans="1:12" ht="15.75" thickTop="1" x14ac:dyDescent="0.25">
      <c r="A3" s="1"/>
      <c r="B3" s="1" t="s">
        <v>1</v>
      </c>
      <c r="C3" s="1"/>
      <c r="D3" s="1"/>
      <c r="E3" s="1"/>
      <c r="F3" s="2"/>
      <c r="G3" s="22"/>
      <c r="H3" s="2"/>
      <c r="I3" s="22"/>
      <c r="J3" s="2"/>
      <c r="K3" s="22"/>
      <c r="L3" s="15"/>
    </row>
    <row r="4" spans="1:12" x14ac:dyDescent="0.25">
      <c r="A4" s="1"/>
      <c r="B4" s="1"/>
      <c r="C4" s="1"/>
      <c r="D4" s="1" t="s">
        <v>2</v>
      </c>
      <c r="E4" s="1"/>
      <c r="F4" s="2"/>
      <c r="G4" s="22"/>
      <c r="H4" s="2"/>
      <c r="I4" s="22"/>
      <c r="J4" s="2"/>
      <c r="K4" s="22"/>
      <c r="L4" s="15"/>
    </row>
    <row r="5" spans="1:12" x14ac:dyDescent="0.25">
      <c r="A5" s="1"/>
      <c r="B5" s="1"/>
      <c r="C5" s="1"/>
      <c r="D5" s="1"/>
      <c r="E5" s="1" t="s">
        <v>3</v>
      </c>
      <c r="F5" s="2">
        <v>78427.539999999994</v>
      </c>
      <c r="G5" s="22"/>
      <c r="H5" s="2">
        <v>112882.5</v>
      </c>
      <c r="I5" s="22"/>
      <c r="J5" s="2">
        <f t="shared" ref="J5:J12" si="0">ROUND((F5-H5),5)</f>
        <v>-34454.959999999999</v>
      </c>
      <c r="K5" s="22"/>
      <c r="L5" s="15">
        <f t="shared" ref="L5:L12" si="1">ROUND(IF(H5=0, IF(F5=0, 0, 1), F5/H5),5)</f>
        <v>0.69477</v>
      </c>
    </row>
    <row r="6" spans="1:12" x14ac:dyDescent="0.25">
      <c r="A6" s="1"/>
      <c r="B6" s="1"/>
      <c r="C6" s="1"/>
      <c r="D6" s="1"/>
      <c r="E6" s="1" t="s">
        <v>4</v>
      </c>
      <c r="F6" s="2">
        <v>475449.53</v>
      </c>
      <c r="G6" s="22"/>
      <c r="H6" s="2">
        <v>440249.99</v>
      </c>
      <c r="I6" s="22"/>
      <c r="J6" s="2">
        <f t="shared" si="0"/>
        <v>35199.54</v>
      </c>
      <c r="K6" s="22"/>
      <c r="L6" s="15">
        <f t="shared" si="1"/>
        <v>1.07995</v>
      </c>
    </row>
    <row r="7" spans="1:12" x14ac:dyDescent="0.25">
      <c r="A7" s="1"/>
      <c r="B7" s="1"/>
      <c r="C7" s="1"/>
      <c r="D7" s="1"/>
      <c r="E7" s="1" t="s">
        <v>5</v>
      </c>
      <c r="F7" s="2">
        <v>89615.33</v>
      </c>
      <c r="G7" s="22"/>
      <c r="H7" s="2">
        <v>85826.25</v>
      </c>
      <c r="I7" s="22"/>
      <c r="J7" s="2">
        <f t="shared" si="0"/>
        <v>3789.08</v>
      </c>
      <c r="K7" s="22"/>
      <c r="L7" s="15">
        <f t="shared" si="1"/>
        <v>1.0441499999999999</v>
      </c>
    </row>
    <row r="8" spans="1:12" x14ac:dyDescent="0.25">
      <c r="A8" s="1"/>
      <c r="B8" s="1"/>
      <c r="C8" s="1"/>
      <c r="D8" s="1"/>
      <c r="E8" s="1" t="s">
        <v>57</v>
      </c>
      <c r="F8" s="2">
        <v>0</v>
      </c>
      <c r="G8" s="22"/>
      <c r="H8" s="2">
        <v>101250</v>
      </c>
      <c r="I8" s="22"/>
      <c r="J8" s="2">
        <f t="shared" si="0"/>
        <v>-101250</v>
      </c>
      <c r="K8" s="22"/>
      <c r="L8" s="15">
        <f t="shared" si="1"/>
        <v>0</v>
      </c>
    </row>
    <row r="9" spans="1:12" x14ac:dyDescent="0.25">
      <c r="A9" s="1"/>
      <c r="B9" s="1"/>
      <c r="C9" s="1"/>
      <c r="D9" s="1"/>
      <c r="E9" s="1" t="s">
        <v>6</v>
      </c>
      <c r="F9" s="2">
        <v>1180.25</v>
      </c>
      <c r="G9" s="22"/>
      <c r="H9" s="2">
        <v>2100.0100000000002</v>
      </c>
      <c r="I9" s="22"/>
      <c r="J9" s="2">
        <f t="shared" si="0"/>
        <v>-919.76</v>
      </c>
      <c r="K9" s="22"/>
      <c r="L9" s="15">
        <f t="shared" si="1"/>
        <v>0.56201999999999996</v>
      </c>
    </row>
    <row r="10" spans="1:12" ht="15.75" thickBot="1" x14ac:dyDescent="0.3">
      <c r="A10" s="1"/>
      <c r="B10" s="1"/>
      <c r="C10" s="1"/>
      <c r="D10" s="1"/>
      <c r="E10" s="1" t="s">
        <v>7</v>
      </c>
      <c r="F10" s="3">
        <v>1618</v>
      </c>
      <c r="G10" s="22"/>
      <c r="H10" s="3">
        <v>0</v>
      </c>
      <c r="I10" s="22"/>
      <c r="J10" s="3">
        <f t="shared" si="0"/>
        <v>1618</v>
      </c>
      <c r="K10" s="22"/>
      <c r="L10" s="16">
        <f t="shared" si="1"/>
        <v>1</v>
      </c>
    </row>
    <row r="11" spans="1:12" ht="15.75" thickBot="1" x14ac:dyDescent="0.3">
      <c r="A11" s="1"/>
      <c r="B11" s="1"/>
      <c r="C11" s="1"/>
      <c r="D11" s="1" t="s">
        <v>8</v>
      </c>
      <c r="E11" s="1"/>
      <c r="F11" s="4">
        <f>ROUND(SUM(F4:F10),5)</f>
        <v>646290.65</v>
      </c>
      <c r="G11" s="22"/>
      <c r="H11" s="4">
        <f>ROUND(SUM(H4:H10),5)</f>
        <v>742308.75</v>
      </c>
      <c r="I11" s="22"/>
      <c r="J11" s="4">
        <f t="shared" si="0"/>
        <v>-96018.1</v>
      </c>
      <c r="K11" s="22"/>
      <c r="L11" s="17">
        <f t="shared" si="1"/>
        <v>0.87065000000000003</v>
      </c>
    </row>
    <row r="12" spans="1:12" x14ac:dyDescent="0.25">
      <c r="A12" s="1"/>
      <c r="B12" s="1"/>
      <c r="C12" s="1" t="s">
        <v>9</v>
      </c>
      <c r="D12" s="1"/>
      <c r="E12" s="1"/>
      <c r="F12" s="2">
        <f>F11</f>
        <v>646290.65</v>
      </c>
      <c r="G12" s="22"/>
      <c r="H12" s="2">
        <f>H11</f>
        <v>742308.75</v>
      </c>
      <c r="I12" s="22"/>
      <c r="J12" s="2">
        <f t="shared" si="0"/>
        <v>-96018.1</v>
      </c>
      <c r="K12" s="22"/>
      <c r="L12" s="15">
        <f t="shared" si="1"/>
        <v>0.87065000000000003</v>
      </c>
    </row>
    <row r="13" spans="1:12" x14ac:dyDescent="0.25">
      <c r="A13" s="1"/>
      <c r="B13" s="1"/>
      <c r="C13" s="1"/>
      <c r="D13" s="1" t="s">
        <v>10</v>
      </c>
      <c r="E13" s="1"/>
      <c r="F13" s="2"/>
      <c r="G13" s="22"/>
      <c r="H13" s="2"/>
      <c r="I13" s="22"/>
      <c r="J13" s="2"/>
      <c r="K13" s="22"/>
      <c r="L13" s="15"/>
    </row>
    <row r="14" spans="1:12" x14ac:dyDescent="0.25">
      <c r="A14" s="1"/>
      <c r="B14" s="1"/>
      <c r="C14" s="1"/>
      <c r="D14" s="1"/>
      <c r="E14" s="1" t="s">
        <v>11</v>
      </c>
      <c r="F14" s="2">
        <v>15754.53</v>
      </c>
      <c r="G14" s="22"/>
      <c r="H14" s="2">
        <v>11624.99</v>
      </c>
      <c r="I14" s="22"/>
      <c r="J14" s="2">
        <f t="shared" ref="J14:J50" si="2">ROUND((F14-H14),5)</f>
        <v>4129.54</v>
      </c>
      <c r="K14" s="22"/>
      <c r="L14" s="15">
        <f t="shared" ref="L14:L50" si="3">ROUND(IF(H14=0, IF(F14=0, 0, 1), F14/H14),5)</f>
        <v>1.3552299999999999</v>
      </c>
    </row>
    <row r="15" spans="1:12" x14ac:dyDescent="0.25">
      <c r="A15" s="1"/>
      <c r="B15" s="1"/>
      <c r="C15" s="1"/>
      <c r="D15" s="1"/>
      <c r="E15" s="1" t="s">
        <v>12</v>
      </c>
      <c r="F15" s="2">
        <v>2678.64</v>
      </c>
      <c r="G15" s="22"/>
      <c r="H15" s="2">
        <v>10746</v>
      </c>
      <c r="I15" s="22"/>
      <c r="J15" s="2">
        <f t="shared" si="2"/>
        <v>-8067.36</v>
      </c>
      <c r="K15" s="22"/>
      <c r="L15" s="15">
        <f t="shared" si="3"/>
        <v>0.24926999999999999</v>
      </c>
    </row>
    <row r="16" spans="1:12" x14ac:dyDescent="0.25">
      <c r="A16" s="1"/>
      <c r="B16" s="1"/>
      <c r="C16" s="1"/>
      <c r="D16" s="1"/>
      <c r="E16" s="1" t="s">
        <v>13</v>
      </c>
      <c r="F16" s="2">
        <v>14869.87</v>
      </c>
      <c r="G16" s="22"/>
      <c r="H16" s="2">
        <v>15483.74</v>
      </c>
      <c r="I16" s="22"/>
      <c r="J16" s="2">
        <f t="shared" si="2"/>
        <v>-613.87</v>
      </c>
      <c r="K16" s="22"/>
      <c r="L16" s="15">
        <f t="shared" si="3"/>
        <v>0.96035000000000004</v>
      </c>
    </row>
    <row r="17" spans="1:12" x14ac:dyDescent="0.25">
      <c r="A17" s="1"/>
      <c r="B17" s="1"/>
      <c r="C17" s="1"/>
      <c r="D17" s="1"/>
      <c r="E17" s="1" t="s">
        <v>14</v>
      </c>
      <c r="F17" s="2">
        <v>2996.61</v>
      </c>
      <c r="G17" s="22"/>
      <c r="H17" s="2">
        <v>5880.01</v>
      </c>
      <c r="I17" s="22"/>
      <c r="J17" s="2">
        <f t="shared" si="2"/>
        <v>-2883.4</v>
      </c>
      <c r="K17" s="22"/>
      <c r="L17" s="15">
        <f t="shared" si="3"/>
        <v>0.50963000000000003</v>
      </c>
    </row>
    <row r="18" spans="1:12" x14ac:dyDescent="0.25">
      <c r="A18" s="1"/>
      <c r="B18" s="1"/>
      <c r="C18" s="1"/>
      <c r="D18" s="1"/>
      <c r="E18" s="1" t="s">
        <v>15</v>
      </c>
      <c r="F18" s="2">
        <v>10993.11</v>
      </c>
      <c r="G18" s="22"/>
      <c r="H18" s="2">
        <v>11748.01</v>
      </c>
      <c r="I18" s="22"/>
      <c r="J18" s="2">
        <f t="shared" si="2"/>
        <v>-754.9</v>
      </c>
      <c r="K18" s="22"/>
      <c r="L18" s="15">
        <f t="shared" si="3"/>
        <v>0.93574000000000002</v>
      </c>
    </row>
    <row r="19" spans="1:12" x14ac:dyDescent="0.25">
      <c r="A19" s="1"/>
      <c r="B19" s="1"/>
      <c r="C19" s="1"/>
      <c r="D19" s="1"/>
      <c r="E19" s="1" t="s">
        <v>16</v>
      </c>
      <c r="F19" s="2">
        <v>1743.43</v>
      </c>
      <c r="G19" s="22"/>
      <c r="H19" s="2">
        <v>1312.51</v>
      </c>
      <c r="I19" s="22"/>
      <c r="J19" s="2">
        <f t="shared" si="2"/>
        <v>430.92</v>
      </c>
      <c r="K19" s="22"/>
      <c r="L19" s="15">
        <f t="shared" si="3"/>
        <v>1.3283199999999999</v>
      </c>
    </row>
    <row r="20" spans="1:12" x14ac:dyDescent="0.25">
      <c r="A20" s="1"/>
      <c r="B20" s="1"/>
      <c r="C20" s="1"/>
      <c r="D20" s="1"/>
      <c r="E20" s="1" t="s">
        <v>17</v>
      </c>
      <c r="F20" s="2">
        <v>893.27</v>
      </c>
      <c r="G20" s="22"/>
      <c r="H20" s="2">
        <v>824.99</v>
      </c>
      <c r="I20" s="22"/>
      <c r="J20" s="2">
        <f t="shared" si="2"/>
        <v>68.28</v>
      </c>
      <c r="K20" s="22"/>
      <c r="L20" s="15">
        <f t="shared" si="3"/>
        <v>1.0827599999999999</v>
      </c>
    </row>
    <row r="21" spans="1:12" x14ac:dyDescent="0.25">
      <c r="A21" s="1"/>
      <c r="B21" s="1"/>
      <c r="C21" s="1"/>
      <c r="D21" s="1"/>
      <c r="E21" s="1" t="s">
        <v>18</v>
      </c>
      <c r="F21" s="2">
        <v>36415.339999999997</v>
      </c>
      <c r="G21" s="22"/>
      <c r="H21" s="2">
        <v>39074.99</v>
      </c>
      <c r="I21" s="22"/>
      <c r="J21" s="2">
        <f t="shared" si="2"/>
        <v>-2659.65</v>
      </c>
      <c r="K21" s="22"/>
      <c r="L21" s="15">
        <f t="shared" si="3"/>
        <v>0.93193000000000004</v>
      </c>
    </row>
    <row r="22" spans="1:12" x14ac:dyDescent="0.25">
      <c r="A22" s="1"/>
      <c r="B22" s="1"/>
      <c r="C22" s="1"/>
      <c r="D22" s="1"/>
      <c r="E22" s="1" t="s">
        <v>19</v>
      </c>
      <c r="F22" s="2">
        <v>370</v>
      </c>
      <c r="G22" s="22"/>
      <c r="H22" s="2">
        <v>840.01</v>
      </c>
      <c r="I22" s="22"/>
      <c r="J22" s="2">
        <f t="shared" si="2"/>
        <v>-470.01</v>
      </c>
      <c r="K22" s="22"/>
      <c r="L22" s="15">
        <f t="shared" si="3"/>
        <v>0.44046999999999997</v>
      </c>
    </row>
    <row r="23" spans="1:12" x14ac:dyDescent="0.25">
      <c r="A23" s="1"/>
      <c r="B23" s="1"/>
      <c r="C23" s="1"/>
      <c r="D23" s="1"/>
      <c r="E23" s="1" t="s">
        <v>59</v>
      </c>
      <c r="F23" s="2">
        <v>0</v>
      </c>
      <c r="G23" s="22"/>
      <c r="H23" s="2">
        <v>1687.5</v>
      </c>
      <c r="I23" s="22"/>
      <c r="J23" s="2">
        <f t="shared" si="2"/>
        <v>-1687.5</v>
      </c>
      <c r="K23" s="22"/>
      <c r="L23" s="15">
        <f t="shared" si="3"/>
        <v>0</v>
      </c>
    </row>
    <row r="24" spans="1:12" x14ac:dyDescent="0.25">
      <c r="A24" s="1"/>
      <c r="B24" s="1"/>
      <c r="C24" s="1"/>
      <c r="D24" s="1"/>
      <c r="E24" s="1" t="s">
        <v>20</v>
      </c>
      <c r="F24" s="2">
        <v>5988.21</v>
      </c>
      <c r="G24" s="22"/>
      <c r="H24" s="2">
        <v>6181.51</v>
      </c>
      <c r="I24" s="22"/>
      <c r="J24" s="2">
        <f t="shared" si="2"/>
        <v>-193.3</v>
      </c>
      <c r="K24" s="22"/>
      <c r="L24" s="15">
        <f t="shared" si="3"/>
        <v>0.96872999999999998</v>
      </c>
    </row>
    <row r="25" spans="1:12" x14ac:dyDescent="0.25">
      <c r="A25" s="1"/>
      <c r="B25" s="1"/>
      <c r="C25" s="1"/>
      <c r="D25" s="1"/>
      <c r="E25" s="1" t="s">
        <v>21</v>
      </c>
      <c r="F25" s="2">
        <v>2687.85</v>
      </c>
      <c r="G25" s="22"/>
      <c r="H25" s="2">
        <v>4713.75</v>
      </c>
      <c r="I25" s="22"/>
      <c r="J25" s="2">
        <f t="shared" si="2"/>
        <v>-2025.9</v>
      </c>
      <c r="K25" s="22"/>
      <c r="L25" s="15">
        <f t="shared" si="3"/>
        <v>0.57020999999999999</v>
      </c>
    </row>
    <row r="26" spans="1:12" x14ac:dyDescent="0.25">
      <c r="A26" s="1"/>
      <c r="B26" s="1"/>
      <c r="C26" s="1"/>
      <c r="D26" s="1"/>
      <c r="E26" s="1" t="s">
        <v>60</v>
      </c>
      <c r="F26" s="2">
        <v>0</v>
      </c>
      <c r="G26" s="22"/>
      <c r="H26" s="2">
        <v>2850.03</v>
      </c>
      <c r="I26" s="22"/>
      <c r="J26" s="2">
        <f t="shared" si="2"/>
        <v>-2850.03</v>
      </c>
      <c r="K26" s="22"/>
      <c r="L26" s="15">
        <f t="shared" si="3"/>
        <v>0</v>
      </c>
    </row>
    <row r="27" spans="1:12" x14ac:dyDescent="0.25">
      <c r="A27" s="1"/>
      <c r="B27" s="1"/>
      <c r="C27" s="1"/>
      <c r="D27" s="1"/>
      <c r="E27" s="1" t="s">
        <v>22</v>
      </c>
      <c r="F27" s="2">
        <v>4837.1499999999996</v>
      </c>
      <c r="G27" s="22"/>
      <c r="H27" s="2">
        <v>33768</v>
      </c>
      <c r="I27" s="22"/>
      <c r="J27" s="2">
        <f t="shared" si="2"/>
        <v>-28930.85</v>
      </c>
      <c r="K27" s="22"/>
      <c r="L27" s="15">
        <f t="shared" si="3"/>
        <v>0.14324999999999999</v>
      </c>
    </row>
    <row r="28" spans="1:12" x14ac:dyDescent="0.25">
      <c r="A28" s="1"/>
      <c r="B28" s="1"/>
      <c r="C28" s="1"/>
      <c r="D28" s="1"/>
      <c r="E28" s="1" t="s">
        <v>23</v>
      </c>
      <c r="F28" s="2">
        <v>1.45</v>
      </c>
      <c r="G28" s="22"/>
      <c r="H28" s="2">
        <v>0</v>
      </c>
      <c r="I28" s="22"/>
      <c r="J28" s="2">
        <f t="shared" si="2"/>
        <v>1.45</v>
      </c>
      <c r="K28" s="22"/>
      <c r="L28" s="15">
        <f t="shared" si="3"/>
        <v>1</v>
      </c>
    </row>
    <row r="29" spans="1:12" x14ac:dyDescent="0.25">
      <c r="A29" s="1"/>
      <c r="B29" s="1"/>
      <c r="C29" s="1"/>
      <c r="D29" s="1"/>
      <c r="E29" s="1" t="s">
        <v>24</v>
      </c>
      <c r="F29" s="2">
        <v>141.16999999999999</v>
      </c>
      <c r="G29" s="22"/>
      <c r="H29" s="2">
        <v>46740.01</v>
      </c>
      <c r="I29" s="22"/>
      <c r="J29" s="2">
        <f t="shared" si="2"/>
        <v>-46598.84</v>
      </c>
      <c r="K29" s="22"/>
      <c r="L29" s="15">
        <f t="shared" si="3"/>
        <v>3.0200000000000001E-3</v>
      </c>
    </row>
    <row r="30" spans="1:12" x14ac:dyDescent="0.25">
      <c r="A30" s="1"/>
      <c r="B30" s="1"/>
      <c r="C30" s="1"/>
      <c r="D30" s="1"/>
      <c r="E30" s="1" t="s">
        <v>25</v>
      </c>
      <c r="F30" s="2">
        <v>186.38</v>
      </c>
      <c r="G30" s="22"/>
      <c r="H30" s="2">
        <v>0</v>
      </c>
      <c r="I30" s="22"/>
      <c r="J30" s="2">
        <f t="shared" si="2"/>
        <v>186.38</v>
      </c>
      <c r="K30" s="22"/>
      <c r="L30" s="15">
        <f t="shared" si="3"/>
        <v>1</v>
      </c>
    </row>
    <row r="31" spans="1:12" x14ac:dyDescent="0.25">
      <c r="A31" s="1"/>
      <c r="B31" s="1"/>
      <c r="C31" s="1"/>
      <c r="D31" s="1"/>
      <c r="E31" s="1" t="s">
        <v>26</v>
      </c>
      <c r="F31" s="2">
        <v>87076.29</v>
      </c>
      <c r="G31" s="22"/>
      <c r="H31" s="2">
        <v>227250</v>
      </c>
      <c r="I31" s="22"/>
      <c r="J31" s="2">
        <f t="shared" si="2"/>
        <v>-140173.71</v>
      </c>
      <c r="K31" s="22"/>
      <c r="L31" s="15">
        <f t="shared" si="3"/>
        <v>0.38317000000000001</v>
      </c>
    </row>
    <row r="32" spans="1:12" x14ac:dyDescent="0.25">
      <c r="A32" s="1"/>
      <c r="B32" s="1"/>
      <c r="C32" s="1"/>
      <c r="D32" s="1"/>
      <c r="E32" s="1" t="s">
        <v>27</v>
      </c>
      <c r="F32" s="2">
        <v>20966.150000000001</v>
      </c>
      <c r="G32" s="22"/>
      <c r="H32" s="2">
        <v>0</v>
      </c>
      <c r="I32" s="22"/>
      <c r="J32" s="2">
        <f t="shared" si="2"/>
        <v>20966.150000000001</v>
      </c>
      <c r="K32" s="22"/>
      <c r="L32" s="15">
        <f t="shared" si="3"/>
        <v>1</v>
      </c>
    </row>
    <row r="33" spans="1:12" x14ac:dyDescent="0.25">
      <c r="A33" s="1"/>
      <c r="B33" s="1"/>
      <c r="C33" s="1"/>
      <c r="D33" s="1"/>
      <c r="E33" s="1" t="s">
        <v>28</v>
      </c>
      <c r="F33" s="2">
        <v>-55.05</v>
      </c>
      <c r="G33" s="22"/>
      <c r="H33" s="2">
        <v>0</v>
      </c>
      <c r="I33" s="22"/>
      <c r="J33" s="2">
        <f t="shared" si="2"/>
        <v>-55.05</v>
      </c>
      <c r="K33" s="22"/>
      <c r="L33" s="15">
        <f t="shared" si="3"/>
        <v>1</v>
      </c>
    </row>
    <row r="34" spans="1:12" x14ac:dyDescent="0.25">
      <c r="A34" s="1"/>
      <c r="B34" s="1"/>
      <c r="C34" s="1"/>
      <c r="D34" s="1"/>
      <c r="E34" s="1" t="s">
        <v>29</v>
      </c>
      <c r="F34" s="2">
        <v>2689.23</v>
      </c>
      <c r="G34" s="22"/>
      <c r="H34" s="2">
        <v>3450.01</v>
      </c>
      <c r="I34" s="22"/>
      <c r="J34" s="2">
        <f t="shared" si="2"/>
        <v>-760.78</v>
      </c>
      <c r="K34" s="22"/>
      <c r="L34" s="15">
        <f t="shared" si="3"/>
        <v>0.77947999999999995</v>
      </c>
    </row>
    <row r="35" spans="1:12" x14ac:dyDescent="0.25">
      <c r="A35" s="1"/>
      <c r="B35" s="1"/>
      <c r="C35" s="1"/>
      <c r="D35" s="1"/>
      <c r="E35" s="1" t="s">
        <v>30</v>
      </c>
      <c r="F35" s="2">
        <v>1268.22</v>
      </c>
      <c r="G35" s="22"/>
      <c r="H35" s="2">
        <v>5250.01</v>
      </c>
      <c r="I35" s="22"/>
      <c r="J35" s="2">
        <f t="shared" si="2"/>
        <v>-3981.79</v>
      </c>
      <c r="K35" s="22"/>
      <c r="L35" s="15">
        <f t="shared" si="3"/>
        <v>0.24157000000000001</v>
      </c>
    </row>
    <row r="36" spans="1:12" x14ac:dyDescent="0.25">
      <c r="A36" s="1"/>
      <c r="B36" s="1"/>
      <c r="C36" s="1"/>
      <c r="D36" s="1"/>
      <c r="E36" s="1" t="s">
        <v>31</v>
      </c>
      <c r="F36" s="2">
        <v>2110.56</v>
      </c>
      <c r="G36" s="22"/>
      <c r="H36" s="2">
        <v>6356.25</v>
      </c>
      <c r="I36" s="22"/>
      <c r="J36" s="2">
        <f t="shared" si="2"/>
        <v>-4245.6899999999996</v>
      </c>
      <c r="K36" s="22"/>
      <c r="L36" s="15">
        <f t="shared" si="3"/>
        <v>0.33204</v>
      </c>
    </row>
    <row r="37" spans="1:12" x14ac:dyDescent="0.25">
      <c r="A37" s="1"/>
      <c r="B37" s="1"/>
      <c r="C37" s="1"/>
      <c r="D37" s="1"/>
      <c r="E37" s="1" t="s">
        <v>32</v>
      </c>
      <c r="F37" s="2">
        <v>13798.99</v>
      </c>
      <c r="G37" s="22"/>
      <c r="H37" s="2">
        <v>13817.25</v>
      </c>
      <c r="I37" s="22"/>
      <c r="J37" s="2">
        <f t="shared" si="2"/>
        <v>-18.260000000000002</v>
      </c>
      <c r="K37" s="22"/>
      <c r="L37" s="15">
        <f t="shared" si="3"/>
        <v>0.99868000000000001</v>
      </c>
    </row>
    <row r="38" spans="1:12" x14ac:dyDescent="0.25">
      <c r="A38" s="1"/>
      <c r="B38" s="1"/>
      <c r="C38" s="1"/>
      <c r="D38" s="1"/>
      <c r="E38" s="1" t="s">
        <v>33</v>
      </c>
      <c r="F38" s="2">
        <v>1782.63</v>
      </c>
      <c r="G38" s="22"/>
      <c r="H38" s="2">
        <v>879.75</v>
      </c>
      <c r="I38" s="22"/>
      <c r="J38" s="2">
        <f t="shared" si="2"/>
        <v>902.88</v>
      </c>
      <c r="K38" s="22"/>
      <c r="L38" s="15">
        <f t="shared" si="3"/>
        <v>2.0262899999999999</v>
      </c>
    </row>
    <row r="39" spans="1:12" x14ac:dyDescent="0.25">
      <c r="A39" s="1"/>
      <c r="B39" s="1"/>
      <c r="C39" s="1"/>
      <c r="D39" s="1"/>
      <c r="E39" s="1" t="s">
        <v>34</v>
      </c>
      <c r="F39" s="2">
        <v>19655.509999999998</v>
      </c>
      <c r="G39" s="22"/>
      <c r="H39" s="2">
        <v>6967.49</v>
      </c>
      <c r="I39" s="22"/>
      <c r="J39" s="2">
        <f t="shared" si="2"/>
        <v>12688.02</v>
      </c>
      <c r="K39" s="22"/>
      <c r="L39" s="15">
        <f t="shared" si="3"/>
        <v>2.8210299999999999</v>
      </c>
    </row>
    <row r="40" spans="1:12" x14ac:dyDescent="0.25">
      <c r="A40" s="1"/>
      <c r="B40" s="1"/>
      <c r="C40" s="1"/>
      <c r="D40" s="1"/>
      <c r="E40" s="1" t="s">
        <v>35</v>
      </c>
      <c r="F40" s="2">
        <v>7222.58</v>
      </c>
      <c r="G40" s="22"/>
      <c r="H40" s="2">
        <v>11807.24</v>
      </c>
      <c r="I40" s="22"/>
      <c r="J40" s="2">
        <f t="shared" si="2"/>
        <v>-4584.66</v>
      </c>
      <c r="K40" s="22"/>
      <c r="L40" s="15">
        <f t="shared" si="3"/>
        <v>0.61170999999999998</v>
      </c>
    </row>
    <row r="41" spans="1:12" x14ac:dyDescent="0.25">
      <c r="A41" s="1"/>
      <c r="B41" s="1"/>
      <c r="C41" s="1"/>
      <c r="D41" s="1"/>
      <c r="E41" s="1" t="s">
        <v>36</v>
      </c>
      <c r="F41" s="2">
        <v>6891.22</v>
      </c>
      <c r="G41" s="22"/>
      <c r="H41" s="2">
        <v>6103.49</v>
      </c>
      <c r="I41" s="22"/>
      <c r="J41" s="2">
        <f t="shared" si="2"/>
        <v>787.73</v>
      </c>
      <c r="K41" s="22"/>
      <c r="L41" s="15">
        <f t="shared" si="3"/>
        <v>1.12906</v>
      </c>
    </row>
    <row r="42" spans="1:12" x14ac:dyDescent="0.25">
      <c r="A42" s="1"/>
      <c r="B42" s="1"/>
      <c r="C42" s="1"/>
      <c r="D42" s="1"/>
      <c r="E42" s="1" t="s">
        <v>37</v>
      </c>
      <c r="F42" s="2">
        <v>431.9</v>
      </c>
      <c r="G42" s="22"/>
      <c r="H42" s="2">
        <v>374.99</v>
      </c>
      <c r="I42" s="22"/>
      <c r="J42" s="2">
        <f t="shared" si="2"/>
        <v>56.91</v>
      </c>
      <c r="K42" s="22"/>
      <c r="L42" s="15">
        <f t="shared" si="3"/>
        <v>1.1517599999999999</v>
      </c>
    </row>
    <row r="43" spans="1:12" x14ac:dyDescent="0.25">
      <c r="A43" s="1"/>
      <c r="B43" s="1"/>
      <c r="C43" s="1"/>
      <c r="D43" s="1"/>
      <c r="E43" s="1" t="s">
        <v>38</v>
      </c>
      <c r="F43" s="2">
        <v>376.75</v>
      </c>
      <c r="G43" s="22"/>
      <c r="H43" s="2">
        <v>187.51</v>
      </c>
      <c r="I43" s="22"/>
      <c r="J43" s="2">
        <f t="shared" si="2"/>
        <v>189.24</v>
      </c>
      <c r="K43" s="22"/>
      <c r="L43" s="15">
        <f t="shared" si="3"/>
        <v>2.0092300000000001</v>
      </c>
    </row>
    <row r="44" spans="1:12" x14ac:dyDescent="0.25">
      <c r="A44" s="1"/>
      <c r="B44" s="1"/>
      <c r="C44" s="1"/>
      <c r="D44" s="1"/>
      <c r="E44" s="1" t="s">
        <v>39</v>
      </c>
      <c r="F44" s="2">
        <v>23665.39</v>
      </c>
      <c r="G44" s="22"/>
      <c r="H44" s="2">
        <v>43436.25</v>
      </c>
      <c r="I44" s="22"/>
      <c r="J44" s="2">
        <f t="shared" si="2"/>
        <v>-19770.86</v>
      </c>
      <c r="K44" s="22"/>
      <c r="L44" s="15">
        <f t="shared" si="3"/>
        <v>0.54483000000000004</v>
      </c>
    </row>
    <row r="45" spans="1:12" x14ac:dyDescent="0.25">
      <c r="A45" s="1"/>
      <c r="B45" s="1"/>
      <c r="C45" s="1"/>
      <c r="D45" s="1"/>
      <c r="E45" s="1" t="s">
        <v>40</v>
      </c>
      <c r="F45" s="2">
        <v>199044.11</v>
      </c>
      <c r="G45" s="22"/>
      <c r="H45" s="2">
        <v>220388.26</v>
      </c>
      <c r="I45" s="22"/>
      <c r="J45" s="2">
        <f t="shared" si="2"/>
        <v>-21344.15</v>
      </c>
      <c r="K45" s="22"/>
      <c r="L45" s="15">
        <f t="shared" si="3"/>
        <v>0.90315000000000001</v>
      </c>
    </row>
    <row r="46" spans="1:12" x14ac:dyDescent="0.25">
      <c r="A46" s="1"/>
      <c r="B46" s="1"/>
      <c r="C46" s="1"/>
      <c r="D46" s="1"/>
      <c r="E46" s="1" t="s">
        <v>41</v>
      </c>
      <c r="F46" s="2">
        <v>31473.4</v>
      </c>
      <c r="G46" s="22"/>
      <c r="H46" s="2">
        <v>25861.5</v>
      </c>
      <c r="I46" s="22"/>
      <c r="J46" s="2">
        <f t="shared" si="2"/>
        <v>5611.9</v>
      </c>
      <c r="K46" s="22"/>
      <c r="L46" s="15">
        <f t="shared" si="3"/>
        <v>1.2170000000000001</v>
      </c>
    </row>
    <row r="47" spans="1:12" x14ac:dyDescent="0.25">
      <c r="A47" s="1"/>
      <c r="B47" s="1"/>
      <c r="C47" s="1"/>
      <c r="D47" s="1"/>
      <c r="E47" s="1" t="s">
        <v>42</v>
      </c>
      <c r="F47" s="2">
        <v>15536.42</v>
      </c>
      <c r="G47" s="22"/>
      <c r="H47" s="2">
        <v>19434.46</v>
      </c>
      <c r="I47" s="22"/>
      <c r="J47" s="2">
        <f t="shared" si="2"/>
        <v>-3898.04</v>
      </c>
      <c r="K47" s="22"/>
      <c r="L47" s="15">
        <f t="shared" si="3"/>
        <v>0.79942999999999997</v>
      </c>
    </row>
    <row r="48" spans="1:12" ht="15.75" thickBot="1" x14ac:dyDescent="0.3">
      <c r="A48" s="1"/>
      <c r="B48" s="1"/>
      <c r="C48" s="1"/>
      <c r="D48" s="1"/>
      <c r="E48" s="1" t="s">
        <v>43</v>
      </c>
      <c r="F48" s="3">
        <v>950</v>
      </c>
      <c r="G48" s="22"/>
      <c r="H48" s="3">
        <v>0</v>
      </c>
      <c r="I48" s="22"/>
      <c r="J48" s="3">
        <f t="shared" si="2"/>
        <v>950</v>
      </c>
      <c r="K48" s="22"/>
      <c r="L48" s="16">
        <f t="shared" si="3"/>
        <v>1</v>
      </c>
    </row>
    <row r="49" spans="1:12" ht="15.75" thickBot="1" x14ac:dyDescent="0.3">
      <c r="A49" s="1"/>
      <c r="B49" s="1"/>
      <c r="C49" s="1"/>
      <c r="D49" s="1" t="s">
        <v>44</v>
      </c>
      <c r="E49" s="1"/>
      <c r="F49" s="4">
        <f>ROUND(SUM(F13:F48),5)</f>
        <v>535441.31000000006</v>
      </c>
      <c r="G49" s="22"/>
      <c r="H49" s="4">
        <f>ROUND(SUM(H13:H48),5)</f>
        <v>785040.51</v>
      </c>
      <c r="I49" s="22"/>
      <c r="J49" s="4">
        <f t="shared" si="2"/>
        <v>-249599.2</v>
      </c>
      <c r="K49" s="22"/>
      <c r="L49" s="17">
        <f t="shared" si="3"/>
        <v>0.68206</v>
      </c>
    </row>
    <row r="50" spans="1:12" x14ac:dyDescent="0.25">
      <c r="A50" s="1"/>
      <c r="B50" s="1" t="s">
        <v>45</v>
      </c>
      <c r="C50" s="1"/>
      <c r="D50" s="1"/>
      <c r="E50" s="1"/>
      <c r="F50" s="2">
        <f>ROUND(F3+F12-F49,5)</f>
        <v>110849.34</v>
      </c>
      <c r="G50" s="22"/>
      <c r="H50" s="2">
        <f>ROUND(H3+H12-H49,5)</f>
        <v>-42731.76</v>
      </c>
      <c r="I50" s="22"/>
      <c r="J50" s="2">
        <f t="shared" si="2"/>
        <v>153581.1</v>
      </c>
      <c r="K50" s="22"/>
      <c r="L50" s="15">
        <f t="shared" si="3"/>
        <v>-2.5940699999999999</v>
      </c>
    </row>
    <row r="51" spans="1:12" x14ac:dyDescent="0.25">
      <c r="A51" s="1"/>
      <c r="B51" s="1" t="s">
        <v>46</v>
      </c>
      <c r="C51" s="1"/>
      <c r="D51" s="1"/>
      <c r="E51" s="1"/>
      <c r="F51" s="2"/>
      <c r="G51" s="22"/>
      <c r="H51" s="2"/>
      <c r="I51" s="22"/>
      <c r="J51" s="2"/>
      <c r="K51" s="22"/>
      <c r="L51" s="15"/>
    </row>
    <row r="52" spans="1:12" x14ac:dyDescent="0.25">
      <c r="A52" s="1"/>
      <c r="B52" s="1"/>
      <c r="C52" s="1" t="s">
        <v>47</v>
      </c>
      <c r="D52" s="1"/>
      <c r="E52" s="1"/>
      <c r="F52" s="2"/>
      <c r="G52" s="22"/>
      <c r="H52" s="2"/>
      <c r="I52" s="22"/>
      <c r="J52" s="2"/>
      <c r="K52" s="22"/>
      <c r="L52" s="15"/>
    </row>
    <row r="53" spans="1:12" x14ac:dyDescent="0.25">
      <c r="A53" s="1"/>
      <c r="B53" s="1"/>
      <c r="C53" s="1"/>
      <c r="D53" s="1" t="s">
        <v>48</v>
      </c>
      <c r="E53" s="1"/>
      <c r="F53" s="2">
        <v>94554</v>
      </c>
      <c r="G53" s="22"/>
      <c r="H53" s="2">
        <v>0</v>
      </c>
      <c r="I53" s="22"/>
      <c r="J53" s="2">
        <f>ROUND((F53-H53),5)</f>
        <v>94554</v>
      </c>
      <c r="K53" s="22"/>
      <c r="L53" s="15">
        <f>ROUND(IF(H53=0, IF(F53=0, 0, 1), F53/H53),5)</f>
        <v>1</v>
      </c>
    </row>
    <row r="54" spans="1:12" ht="15.75" thickBot="1" x14ac:dyDescent="0.3">
      <c r="A54" s="1"/>
      <c r="B54" s="1"/>
      <c r="C54" s="1"/>
      <c r="D54" s="1" t="s">
        <v>49</v>
      </c>
      <c r="E54" s="1"/>
      <c r="F54" s="3">
        <v>-112461.56</v>
      </c>
      <c r="G54" s="22"/>
      <c r="H54" s="3">
        <v>42899.99</v>
      </c>
      <c r="I54" s="22"/>
      <c r="J54" s="3">
        <f>ROUND((F54-H54),5)</f>
        <v>-155361.54999999999</v>
      </c>
      <c r="K54" s="22"/>
      <c r="L54" s="16">
        <f>ROUND(IF(H54=0, IF(F54=0, 0, 1), F54/H54),5)</f>
        <v>-2.62148</v>
      </c>
    </row>
    <row r="55" spans="1:12" ht="15.75" thickBot="1" x14ac:dyDescent="0.3">
      <c r="A55" s="1"/>
      <c r="B55" s="1"/>
      <c r="C55" s="1" t="s">
        <v>50</v>
      </c>
      <c r="D55" s="1"/>
      <c r="E55" s="1"/>
      <c r="F55" s="5">
        <f>ROUND(SUM(F52:F54),5)</f>
        <v>-17907.560000000001</v>
      </c>
      <c r="G55" s="22"/>
      <c r="H55" s="5">
        <f>ROUND(SUM(H52:H54),5)</f>
        <v>42899.99</v>
      </c>
      <c r="I55" s="22"/>
      <c r="J55" s="5">
        <f>ROUND((F55-H55),5)</f>
        <v>-60807.55</v>
      </c>
      <c r="K55" s="22"/>
      <c r="L55" s="18">
        <f>ROUND(IF(H55=0, IF(F55=0, 0, 1), F55/H55),5)</f>
        <v>-0.41743000000000002</v>
      </c>
    </row>
    <row r="56" spans="1:12" ht="15.75" thickBot="1" x14ac:dyDescent="0.3">
      <c r="A56" s="1"/>
      <c r="B56" s="1" t="s">
        <v>51</v>
      </c>
      <c r="C56" s="1"/>
      <c r="D56" s="1"/>
      <c r="E56" s="1"/>
      <c r="F56" s="5">
        <f>ROUND(F51+F55,5)</f>
        <v>-17907.560000000001</v>
      </c>
      <c r="G56" s="22"/>
      <c r="H56" s="5">
        <f>ROUND(H51+H55,5)</f>
        <v>42899.99</v>
      </c>
      <c r="I56" s="22"/>
      <c r="J56" s="5">
        <f>ROUND((F56-H56),5)</f>
        <v>-60807.55</v>
      </c>
      <c r="K56" s="22"/>
      <c r="L56" s="18">
        <f>ROUND(IF(H56=0, IF(F56=0, 0, 1), F56/H56),5)</f>
        <v>-0.41743000000000002</v>
      </c>
    </row>
    <row r="57" spans="1:12" s="7" customFormat="1" ht="12" thickBot="1" x14ac:dyDescent="0.25">
      <c r="A57" s="1" t="s">
        <v>52</v>
      </c>
      <c r="B57" s="1"/>
      <c r="C57" s="1"/>
      <c r="D57" s="1"/>
      <c r="E57" s="1"/>
      <c r="F57" s="6">
        <f>ROUND(F50+F56,5)</f>
        <v>92941.78</v>
      </c>
      <c r="G57" s="1"/>
      <c r="H57" s="6">
        <f>ROUND(H50+H56,5)</f>
        <v>168.23</v>
      </c>
      <c r="I57" s="1"/>
      <c r="J57" s="6">
        <f>ROUND((F57-H57),5)</f>
        <v>92773.55</v>
      </c>
      <c r="K57" s="1"/>
      <c r="L57" s="19">
        <f>ROUND(IF(H57=0, IF(F57=0, 0, 1), F57/H57),5)</f>
        <v>552.46852999999999</v>
      </c>
    </row>
    <row r="58" spans="1:12" ht="15.75" thickTop="1" x14ac:dyDescent="0.25"/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customFormat="1" x14ac:dyDescent="0.25"/>
    <row r="88" spans="1:7" x14ac:dyDescent="0.25">
      <c r="A88"/>
      <c r="B88"/>
      <c r="C88"/>
      <c r="D88"/>
      <c r="E88"/>
      <c r="F88"/>
      <c r="G88"/>
    </row>
  </sheetData>
  <pageMargins left="0.7" right="0.7" top="0.75" bottom="0.75" header="0.1" footer="0.3"/>
  <pageSetup orientation="portrait" horizontalDpi="0" verticalDpi="0" r:id="rId1"/>
  <headerFooter>
    <oddHeader>&amp;L&amp;"Arial,Bold"&amp;8 1:04 PM
&amp;"Arial,Bold"&amp;8 10/25/15
&amp;"Arial,Bold"&amp;8 Accrual Basis&amp;C&amp;"Arial,Bold"&amp;12 The TREE Fund
&amp;"Arial,Bold"&amp;14 Statement of Activities
&amp;"Arial,Bold"&amp;10 January through September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56"/>
  <sheetViews>
    <sheetView workbookViewId="0">
      <pane xSplit="6" ySplit="1" topLeftCell="G45" activePane="bottomRight" state="frozenSplit"/>
      <selection pane="topRight" activeCell="G1" sqref="G1"/>
      <selection pane="bottomLeft" activeCell="A2" sqref="A2"/>
      <selection pane="bottomRight" activeCell="F53" sqref="F53"/>
    </sheetView>
  </sheetViews>
  <sheetFormatPr defaultRowHeight="15" x14ac:dyDescent="0.25"/>
  <cols>
    <col min="1" max="4" width="3" style="10" customWidth="1"/>
    <col min="5" max="5" width="30" style="10" customWidth="1"/>
    <col min="6" max="6" width="8.42578125" style="11" bestFit="1" customWidth="1"/>
    <col min="7" max="7" width="7.85546875" style="11" bestFit="1" customWidth="1"/>
    <col min="8" max="8" width="11.140625" style="11" bestFit="1" customWidth="1"/>
    <col min="9" max="9" width="10.28515625" style="11" bestFit="1" customWidth="1"/>
    <col min="10" max="10" width="9.140625" style="25"/>
  </cols>
  <sheetData>
    <row r="1" spans="1:10" ht="15.75" thickBot="1" x14ac:dyDescent="0.3">
      <c r="A1" s="1"/>
      <c r="B1" s="1"/>
      <c r="C1" s="1"/>
      <c r="D1" s="1"/>
      <c r="E1" s="1"/>
      <c r="F1" s="13"/>
      <c r="G1" s="13"/>
      <c r="H1" s="13"/>
      <c r="I1" s="13"/>
    </row>
    <row r="2" spans="1:10" s="9" customFormat="1" ht="16.5" thickTop="1" thickBot="1" x14ac:dyDescent="0.3">
      <c r="A2" s="8"/>
      <c r="B2" s="8"/>
      <c r="C2" s="8"/>
      <c r="D2" s="8"/>
      <c r="E2" s="8"/>
      <c r="F2" s="14" t="s">
        <v>53</v>
      </c>
      <c r="G2" s="14" t="s">
        <v>54</v>
      </c>
      <c r="H2" s="14" t="s">
        <v>55</v>
      </c>
      <c r="I2" s="14" t="s">
        <v>56</v>
      </c>
      <c r="J2" s="26" t="s">
        <v>149</v>
      </c>
    </row>
    <row r="3" spans="1:10" ht="15.75" thickTop="1" x14ac:dyDescent="0.25">
      <c r="A3" s="1"/>
      <c r="B3" s="1" t="s">
        <v>1</v>
      </c>
      <c r="C3" s="1"/>
      <c r="D3" s="1"/>
      <c r="E3" s="1"/>
      <c r="F3" s="2"/>
      <c r="G3" s="2"/>
      <c r="H3" s="2"/>
      <c r="I3" s="15"/>
    </row>
    <row r="4" spans="1:10" x14ac:dyDescent="0.25">
      <c r="A4" s="1"/>
      <c r="B4" s="1"/>
      <c r="C4" s="1"/>
      <c r="D4" s="1" t="s">
        <v>2</v>
      </c>
      <c r="E4" s="1"/>
      <c r="F4" s="2"/>
      <c r="G4" s="2"/>
      <c r="H4" s="2"/>
      <c r="I4" s="15"/>
    </row>
    <row r="5" spans="1:10" x14ac:dyDescent="0.25">
      <c r="A5" s="1"/>
      <c r="B5" s="1"/>
      <c r="C5" s="1"/>
      <c r="D5" s="1"/>
      <c r="E5" s="1" t="s">
        <v>3</v>
      </c>
      <c r="F5" s="2">
        <v>10600</v>
      </c>
      <c r="G5" s="2">
        <v>12542.5</v>
      </c>
      <c r="H5" s="2">
        <f t="shared" ref="H5:H12" si="0">ROUND((F5-G5),5)</f>
        <v>-1942.5</v>
      </c>
      <c r="I5" s="15">
        <f t="shared" ref="I5:I12" si="1">ROUND(IF(G5=0, IF(F5=0, 0, 1), F5/G5),5)</f>
        <v>0.84513000000000005</v>
      </c>
    </row>
    <row r="6" spans="1:10" x14ac:dyDescent="0.25">
      <c r="A6" s="1"/>
      <c r="B6" s="1"/>
      <c r="C6" s="1"/>
      <c r="D6" s="1"/>
      <c r="E6" s="1" t="s">
        <v>4</v>
      </c>
      <c r="F6" s="2">
        <v>74420</v>
      </c>
      <c r="G6" s="2">
        <v>48916.67</v>
      </c>
      <c r="H6" s="2">
        <f t="shared" si="0"/>
        <v>25503.33</v>
      </c>
      <c r="I6" s="15">
        <f t="shared" si="1"/>
        <v>1.52136</v>
      </c>
      <c r="J6" s="25" t="s">
        <v>150</v>
      </c>
    </row>
    <row r="7" spans="1:10" x14ac:dyDescent="0.25">
      <c r="A7" s="1"/>
      <c r="B7" s="1"/>
      <c r="C7" s="1"/>
      <c r="D7" s="1"/>
      <c r="E7" s="1" t="s">
        <v>5</v>
      </c>
      <c r="F7" s="2">
        <v>-3859.99</v>
      </c>
      <c r="G7" s="2">
        <v>9536.25</v>
      </c>
      <c r="H7" s="2">
        <f t="shared" si="0"/>
        <v>-13396.24</v>
      </c>
      <c r="I7" s="15">
        <f t="shared" si="1"/>
        <v>-0.40477000000000002</v>
      </c>
      <c r="J7" s="25" t="s">
        <v>151</v>
      </c>
    </row>
    <row r="8" spans="1:10" x14ac:dyDescent="0.25">
      <c r="A8" s="1"/>
      <c r="B8" s="1"/>
      <c r="C8" s="1"/>
      <c r="D8" s="1"/>
      <c r="E8" s="1" t="s">
        <v>57</v>
      </c>
      <c r="F8" s="2">
        <v>0</v>
      </c>
      <c r="G8" s="2">
        <v>11250</v>
      </c>
      <c r="H8" s="2">
        <f t="shared" si="0"/>
        <v>-11250</v>
      </c>
      <c r="I8" s="15">
        <f t="shared" si="1"/>
        <v>0</v>
      </c>
    </row>
    <row r="9" spans="1:10" x14ac:dyDescent="0.25">
      <c r="A9" s="1"/>
      <c r="B9" s="1"/>
      <c r="C9" s="1"/>
      <c r="D9" s="1"/>
      <c r="E9" s="1" t="s">
        <v>6</v>
      </c>
      <c r="F9" s="2">
        <v>3</v>
      </c>
      <c r="G9" s="2">
        <v>233.33</v>
      </c>
      <c r="H9" s="2">
        <f t="shared" si="0"/>
        <v>-230.33</v>
      </c>
      <c r="I9" s="15">
        <f t="shared" si="1"/>
        <v>1.286E-2</v>
      </c>
    </row>
    <row r="10" spans="1:10" ht="15.75" thickBot="1" x14ac:dyDescent="0.3">
      <c r="A10" s="1"/>
      <c r="B10" s="1"/>
      <c r="C10" s="1"/>
      <c r="D10" s="1"/>
      <c r="E10" s="1" t="s">
        <v>7</v>
      </c>
      <c r="F10" s="3">
        <v>1600</v>
      </c>
      <c r="G10" s="3">
        <v>0</v>
      </c>
      <c r="H10" s="3">
        <f t="shared" si="0"/>
        <v>1600</v>
      </c>
      <c r="I10" s="16">
        <f t="shared" si="1"/>
        <v>1</v>
      </c>
    </row>
    <row r="11" spans="1:10" ht="15.75" thickBot="1" x14ac:dyDescent="0.3">
      <c r="A11" s="1"/>
      <c r="B11" s="1"/>
      <c r="C11" s="1"/>
      <c r="D11" s="1" t="s">
        <v>8</v>
      </c>
      <c r="E11" s="1"/>
      <c r="F11" s="4">
        <f>ROUND(SUM(F4:F10),5)</f>
        <v>82763.009999999995</v>
      </c>
      <c r="G11" s="4">
        <f>ROUND(SUM(G4:G10),5)</f>
        <v>82478.75</v>
      </c>
      <c r="H11" s="4">
        <f t="shared" si="0"/>
        <v>284.26</v>
      </c>
      <c r="I11" s="17">
        <f t="shared" si="1"/>
        <v>1.00345</v>
      </c>
    </row>
    <row r="12" spans="1:10" x14ac:dyDescent="0.25">
      <c r="A12" s="1"/>
      <c r="B12" s="1"/>
      <c r="C12" s="1" t="s">
        <v>9</v>
      </c>
      <c r="D12" s="1"/>
      <c r="E12" s="1"/>
      <c r="F12" s="2">
        <f>F11</f>
        <v>82763.009999999995</v>
      </c>
      <c r="G12" s="2">
        <f>G11</f>
        <v>82478.75</v>
      </c>
      <c r="H12" s="2">
        <f t="shared" si="0"/>
        <v>284.26</v>
      </c>
      <c r="I12" s="15">
        <f t="shared" si="1"/>
        <v>1.00345</v>
      </c>
    </row>
    <row r="13" spans="1:10" x14ac:dyDescent="0.25">
      <c r="A13" s="1"/>
      <c r="B13" s="1"/>
      <c r="C13" s="1"/>
      <c r="D13" s="1" t="s">
        <v>10</v>
      </c>
      <c r="E13" s="1"/>
      <c r="F13" s="2"/>
      <c r="G13" s="2"/>
      <c r="H13" s="2"/>
      <c r="I13" s="15"/>
    </row>
    <row r="14" spans="1:10" x14ac:dyDescent="0.25">
      <c r="A14" s="1"/>
      <c r="B14" s="1"/>
      <c r="C14" s="1"/>
      <c r="D14" s="1"/>
      <c r="E14" s="1" t="s">
        <v>11</v>
      </c>
      <c r="F14" s="2">
        <v>0</v>
      </c>
      <c r="G14" s="2">
        <v>1291.67</v>
      </c>
      <c r="H14" s="2">
        <f t="shared" ref="H14:H48" si="2">ROUND((F14-G14),5)</f>
        <v>-1291.67</v>
      </c>
      <c r="I14" s="15">
        <f t="shared" ref="I14:I48" si="3">ROUND(IF(G14=0, IF(F14=0, 0, 1), F14/G14),5)</f>
        <v>0</v>
      </c>
      <c r="J14" s="25" t="s">
        <v>58</v>
      </c>
    </row>
    <row r="15" spans="1:10" x14ac:dyDescent="0.25">
      <c r="A15" s="1"/>
      <c r="B15" s="1"/>
      <c r="C15" s="1"/>
      <c r="D15" s="1"/>
      <c r="E15" s="1" t="s">
        <v>12</v>
      </c>
      <c r="F15" s="2">
        <v>1262.31</v>
      </c>
      <c r="G15" s="2">
        <v>1194</v>
      </c>
      <c r="H15" s="2">
        <f t="shared" si="2"/>
        <v>68.31</v>
      </c>
      <c r="I15" s="15">
        <f t="shared" si="3"/>
        <v>1.05721</v>
      </c>
    </row>
    <row r="16" spans="1:10" x14ac:dyDescent="0.25">
      <c r="A16" s="1"/>
      <c r="B16" s="1"/>
      <c r="C16" s="1"/>
      <c r="D16" s="1"/>
      <c r="E16" s="1" t="s">
        <v>13</v>
      </c>
      <c r="F16" s="2">
        <v>3162.96</v>
      </c>
      <c r="G16" s="2">
        <v>1720.42</v>
      </c>
      <c r="H16" s="2">
        <f t="shared" si="2"/>
        <v>1442.54</v>
      </c>
      <c r="I16" s="15">
        <f t="shared" si="3"/>
        <v>1.8384799999999999</v>
      </c>
      <c r="J16" s="25" t="s">
        <v>152</v>
      </c>
    </row>
    <row r="17" spans="1:10" x14ac:dyDescent="0.25">
      <c r="A17" s="1"/>
      <c r="B17" s="1"/>
      <c r="C17" s="1"/>
      <c r="D17" s="1"/>
      <c r="E17" s="1" t="s">
        <v>14</v>
      </c>
      <c r="F17" s="2">
        <v>0</v>
      </c>
      <c r="G17" s="2">
        <v>653.33000000000004</v>
      </c>
      <c r="H17" s="2">
        <f t="shared" si="2"/>
        <v>-653.33000000000004</v>
      </c>
      <c r="I17" s="15">
        <f t="shared" si="3"/>
        <v>0</v>
      </c>
    </row>
    <row r="18" spans="1:10" x14ac:dyDescent="0.25">
      <c r="A18" s="1"/>
      <c r="B18" s="1"/>
      <c r="C18" s="1"/>
      <c r="D18" s="1"/>
      <c r="E18" s="1" t="s">
        <v>15</v>
      </c>
      <c r="F18" s="2">
        <v>1031.4000000000001</v>
      </c>
      <c r="G18" s="2">
        <v>1305.33</v>
      </c>
      <c r="H18" s="2">
        <f t="shared" si="2"/>
        <v>-273.93</v>
      </c>
      <c r="I18" s="15">
        <f t="shared" si="3"/>
        <v>0.79015000000000002</v>
      </c>
    </row>
    <row r="19" spans="1:10" x14ac:dyDescent="0.25">
      <c r="A19" s="1"/>
      <c r="B19" s="1"/>
      <c r="C19" s="1"/>
      <c r="D19" s="1"/>
      <c r="E19" s="1" t="s">
        <v>16</v>
      </c>
      <c r="F19" s="2">
        <v>0</v>
      </c>
      <c r="G19" s="2">
        <v>145.83000000000001</v>
      </c>
      <c r="H19" s="2">
        <f t="shared" si="2"/>
        <v>-145.83000000000001</v>
      </c>
      <c r="I19" s="15">
        <f t="shared" si="3"/>
        <v>0</v>
      </c>
    </row>
    <row r="20" spans="1:10" x14ac:dyDescent="0.25">
      <c r="A20" s="1"/>
      <c r="B20" s="1"/>
      <c r="C20" s="1"/>
      <c r="D20" s="1"/>
      <c r="E20" s="1" t="s">
        <v>17</v>
      </c>
      <c r="F20" s="2">
        <v>0</v>
      </c>
      <c r="G20" s="2">
        <v>91.67</v>
      </c>
      <c r="H20" s="2">
        <f t="shared" si="2"/>
        <v>-91.67</v>
      </c>
      <c r="I20" s="15">
        <f t="shared" si="3"/>
        <v>0</v>
      </c>
    </row>
    <row r="21" spans="1:10" x14ac:dyDescent="0.25">
      <c r="A21" s="1"/>
      <c r="B21" s="1"/>
      <c r="C21" s="1"/>
      <c r="D21" s="1"/>
      <c r="E21" s="1" t="s">
        <v>18</v>
      </c>
      <c r="F21" s="2">
        <v>6792.15</v>
      </c>
      <c r="G21" s="2">
        <v>4341.67</v>
      </c>
      <c r="H21" s="2">
        <f t="shared" si="2"/>
        <v>2450.48</v>
      </c>
      <c r="I21" s="15">
        <f t="shared" si="3"/>
        <v>1.5644100000000001</v>
      </c>
      <c r="J21" s="25" t="s">
        <v>153</v>
      </c>
    </row>
    <row r="22" spans="1:10" x14ac:dyDescent="0.25">
      <c r="A22" s="1"/>
      <c r="B22" s="1"/>
      <c r="C22" s="1"/>
      <c r="D22" s="1"/>
      <c r="E22" s="1" t="s">
        <v>19</v>
      </c>
      <c r="F22" s="2">
        <v>0</v>
      </c>
      <c r="G22" s="2">
        <v>93.33</v>
      </c>
      <c r="H22" s="2">
        <f t="shared" si="2"/>
        <v>-93.33</v>
      </c>
      <c r="I22" s="15">
        <f t="shared" si="3"/>
        <v>0</v>
      </c>
    </row>
    <row r="23" spans="1:10" x14ac:dyDescent="0.25">
      <c r="A23" s="1"/>
      <c r="B23" s="1"/>
      <c r="C23" s="1"/>
      <c r="D23" s="1"/>
      <c r="E23" s="1" t="s">
        <v>59</v>
      </c>
      <c r="F23" s="2">
        <v>0</v>
      </c>
      <c r="G23" s="2">
        <v>187.5</v>
      </c>
      <c r="H23" s="2">
        <f t="shared" si="2"/>
        <v>-187.5</v>
      </c>
      <c r="I23" s="15">
        <f t="shared" si="3"/>
        <v>0</v>
      </c>
    </row>
    <row r="24" spans="1:10" x14ac:dyDescent="0.25">
      <c r="A24" s="1"/>
      <c r="B24" s="1"/>
      <c r="C24" s="1"/>
      <c r="D24" s="1"/>
      <c r="E24" s="1" t="s">
        <v>20</v>
      </c>
      <c r="F24" s="2">
        <v>743.01</v>
      </c>
      <c r="G24" s="2">
        <v>686.83</v>
      </c>
      <c r="H24" s="2">
        <f t="shared" si="2"/>
        <v>56.18</v>
      </c>
      <c r="I24" s="15">
        <f t="shared" si="3"/>
        <v>1.0818000000000001</v>
      </c>
    </row>
    <row r="25" spans="1:10" x14ac:dyDescent="0.25">
      <c r="A25" s="1"/>
      <c r="B25" s="1"/>
      <c r="C25" s="1"/>
      <c r="D25" s="1"/>
      <c r="E25" s="1" t="s">
        <v>21</v>
      </c>
      <c r="F25" s="2">
        <v>50</v>
      </c>
      <c r="G25" s="2">
        <v>523.75</v>
      </c>
      <c r="H25" s="2">
        <f t="shared" si="2"/>
        <v>-473.75</v>
      </c>
      <c r="I25" s="15">
        <f t="shared" si="3"/>
        <v>9.5469999999999999E-2</v>
      </c>
    </row>
    <row r="26" spans="1:10" x14ac:dyDescent="0.25">
      <c r="A26" s="1"/>
      <c r="B26" s="1"/>
      <c r="C26" s="1"/>
      <c r="D26" s="1"/>
      <c r="E26" s="1" t="s">
        <v>60</v>
      </c>
      <c r="F26" s="2">
        <v>0</v>
      </c>
      <c r="G26" s="2">
        <v>316.67</v>
      </c>
      <c r="H26" s="2">
        <f t="shared" si="2"/>
        <v>-316.67</v>
      </c>
      <c r="I26" s="15">
        <f t="shared" si="3"/>
        <v>0</v>
      </c>
    </row>
    <row r="27" spans="1:10" x14ac:dyDescent="0.25">
      <c r="A27" s="1"/>
      <c r="B27" s="1"/>
      <c r="C27" s="1"/>
      <c r="D27" s="1"/>
      <c r="E27" s="1" t="s">
        <v>22</v>
      </c>
      <c r="F27" s="2">
        <v>0</v>
      </c>
      <c r="G27" s="2">
        <v>3752</v>
      </c>
      <c r="H27" s="2">
        <f t="shared" si="2"/>
        <v>-3752</v>
      </c>
      <c r="I27" s="15">
        <f t="shared" si="3"/>
        <v>0</v>
      </c>
      <c r="J27" s="25" t="s">
        <v>154</v>
      </c>
    </row>
    <row r="28" spans="1:10" x14ac:dyDescent="0.25">
      <c r="A28" s="1"/>
      <c r="B28" s="1"/>
      <c r="C28" s="1"/>
      <c r="D28" s="1"/>
      <c r="E28" s="1" t="s">
        <v>24</v>
      </c>
      <c r="F28" s="2">
        <v>0</v>
      </c>
      <c r="G28" s="2">
        <v>5193.33</v>
      </c>
      <c r="H28" s="2">
        <f t="shared" si="2"/>
        <v>-5193.33</v>
      </c>
      <c r="I28" s="15">
        <f t="shared" si="3"/>
        <v>0</v>
      </c>
      <c r="J28" s="25" t="s">
        <v>154</v>
      </c>
    </row>
    <row r="29" spans="1:10" x14ac:dyDescent="0.25">
      <c r="A29" s="1"/>
      <c r="B29" s="1"/>
      <c r="C29" s="1"/>
      <c r="D29" s="1"/>
      <c r="E29" s="1" t="s">
        <v>25</v>
      </c>
      <c r="F29" s="2">
        <v>-0.02</v>
      </c>
      <c r="G29" s="2">
        <v>0</v>
      </c>
      <c r="H29" s="2">
        <f t="shared" si="2"/>
        <v>-0.02</v>
      </c>
      <c r="I29" s="15">
        <f t="shared" si="3"/>
        <v>1</v>
      </c>
    </row>
    <row r="30" spans="1:10" x14ac:dyDescent="0.25">
      <c r="A30" s="1"/>
      <c r="B30" s="1"/>
      <c r="C30" s="1"/>
      <c r="D30" s="1"/>
      <c r="E30" s="1" t="s">
        <v>26</v>
      </c>
      <c r="F30" s="2">
        <v>-1659.91</v>
      </c>
      <c r="G30" s="2">
        <v>25250</v>
      </c>
      <c r="H30" s="2">
        <f t="shared" si="2"/>
        <v>-26909.91</v>
      </c>
      <c r="I30" s="15">
        <f t="shared" si="3"/>
        <v>-6.5740000000000007E-2</v>
      </c>
      <c r="J30" s="25" t="s">
        <v>155</v>
      </c>
    </row>
    <row r="31" spans="1:10" x14ac:dyDescent="0.25">
      <c r="A31" s="1"/>
      <c r="B31" s="1"/>
      <c r="C31" s="1"/>
      <c r="D31" s="1"/>
      <c r="E31" s="1" t="s">
        <v>27</v>
      </c>
      <c r="F31" s="2">
        <v>-179.67</v>
      </c>
      <c r="G31" s="2">
        <v>0</v>
      </c>
      <c r="H31" s="2">
        <f t="shared" si="2"/>
        <v>-179.67</v>
      </c>
      <c r="I31" s="15">
        <f t="shared" si="3"/>
        <v>1</v>
      </c>
      <c r="J31" s="25" t="s">
        <v>156</v>
      </c>
    </row>
    <row r="32" spans="1:10" x14ac:dyDescent="0.25">
      <c r="A32" s="1"/>
      <c r="B32" s="1"/>
      <c r="C32" s="1"/>
      <c r="D32" s="1"/>
      <c r="E32" s="1" t="s">
        <v>29</v>
      </c>
      <c r="F32" s="2">
        <v>0</v>
      </c>
      <c r="G32" s="2">
        <v>383.33</v>
      </c>
      <c r="H32" s="2">
        <f t="shared" si="2"/>
        <v>-383.33</v>
      </c>
      <c r="I32" s="15">
        <f t="shared" si="3"/>
        <v>0</v>
      </c>
    </row>
    <row r="33" spans="1:10" x14ac:dyDescent="0.25">
      <c r="A33" s="1"/>
      <c r="B33" s="1"/>
      <c r="C33" s="1"/>
      <c r="D33" s="1"/>
      <c r="E33" s="1" t="s">
        <v>30</v>
      </c>
      <c r="F33" s="2">
        <v>445.15</v>
      </c>
      <c r="G33" s="2">
        <v>583.33000000000004</v>
      </c>
      <c r="H33" s="2">
        <f t="shared" si="2"/>
        <v>-138.18</v>
      </c>
      <c r="I33" s="15">
        <f t="shared" si="3"/>
        <v>0.76312000000000002</v>
      </c>
    </row>
    <row r="34" spans="1:10" x14ac:dyDescent="0.25">
      <c r="A34" s="1"/>
      <c r="B34" s="1"/>
      <c r="C34" s="1"/>
      <c r="D34" s="1"/>
      <c r="E34" s="1" t="s">
        <v>31</v>
      </c>
      <c r="F34" s="2">
        <v>628.51</v>
      </c>
      <c r="G34" s="2">
        <v>706.25</v>
      </c>
      <c r="H34" s="2">
        <f t="shared" si="2"/>
        <v>-77.739999999999995</v>
      </c>
      <c r="I34" s="15">
        <f t="shared" si="3"/>
        <v>0.88993</v>
      </c>
    </row>
    <row r="35" spans="1:10" x14ac:dyDescent="0.25">
      <c r="A35" s="1"/>
      <c r="B35" s="1"/>
      <c r="C35" s="1"/>
      <c r="D35" s="1"/>
      <c r="E35" s="1" t="s">
        <v>32</v>
      </c>
      <c r="F35" s="2">
        <v>1535</v>
      </c>
      <c r="G35" s="2">
        <v>1535.25</v>
      </c>
      <c r="H35" s="2">
        <f t="shared" si="2"/>
        <v>-0.25</v>
      </c>
      <c r="I35" s="15">
        <f t="shared" si="3"/>
        <v>0.99983999999999995</v>
      </c>
    </row>
    <row r="36" spans="1:10" x14ac:dyDescent="0.25">
      <c r="A36" s="1"/>
      <c r="B36" s="1"/>
      <c r="C36" s="1"/>
      <c r="D36" s="1"/>
      <c r="E36" s="1" t="s">
        <v>33</v>
      </c>
      <c r="F36" s="2">
        <v>68.25</v>
      </c>
      <c r="G36" s="2">
        <v>97.75</v>
      </c>
      <c r="H36" s="2">
        <f t="shared" si="2"/>
        <v>-29.5</v>
      </c>
      <c r="I36" s="15">
        <f t="shared" si="3"/>
        <v>0.69821</v>
      </c>
    </row>
    <row r="37" spans="1:10" x14ac:dyDescent="0.25">
      <c r="A37" s="1"/>
      <c r="B37" s="1"/>
      <c r="C37" s="1"/>
      <c r="D37" s="1"/>
      <c r="E37" s="1" t="s">
        <v>34</v>
      </c>
      <c r="F37" s="2">
        <v>18916.310000000001</v>
      </c>
      <c r="G37" s="2">
        <v>774.17</v>
      </c>
      <c r="H37" s="2">
        <f t="shared" si="2"/>
        <v>18142.14</v>
      </c>
      <c r="I37" s="15">
        <f t="shared" si="3"/>
        <v>24.43431</v>
      </c>
      <c r="J37" s="25" t="s">
        <v>157</v>
      </c>
    </row>
    <row r="38" spans="1:10" x14ac:dyDescent="0.25">
      <c r="A38" s="1"/>
      <c r="B38" s="1"/>
      <c r="C38" s="1"/>
      <c r="D38" s="1"/>
      <c r="E38" s="1" t="s">
        <v>35</v>
      </c>
      <c r="F38" s="2">
        <v>0</v>
      </c>
      <c r="G38" s="2">
        <v>1311.92</v>
      </c>
      <c r="H38" s="2">
        <f t="shared" si="2"/>
        <v>-1311.92</v>
      </c>
      <c r="I38" s="15">
        <f t="shared" si="3"/>
        <v>0</v>
      </c>
      <c r="J38" s="25" t="s">
        <v>158</v>
      </c>
    </row>
    <row r="39" spans="1:10" x14ac:dyDescent="0.25">
      <c r="A39" s="1"/>
      <c r="B39" s="1"/>
      <c r="C39" s="1"/>
      <c r="D39" s="1"/>
      <c r="E39" s="1" t="s">
        <v>36</v>
      </c>
      <c r="F39" s="2">
        <v>538.03</v>
      </c>
      <c r="G39" s="2">
        <v>678.17</v>
      </c>
      <c r="H39" s="2">
        <f t="shared" si="2"/>
        <v>-140.13999999999999</v>
      </c>
      <c r="I39" s="15">
        <f t="shared" si="3"/>
        <v>0.79335999999999995</v>
      </c>
    </row>
    <row r="40" spans="1:10" x14ac:dyDescent="0.25">
      <c r="A40" s="1"/>
      <c r="B40" s="1"/>
      <c r="C40" s="1"/>
      <c r="D40" s="1"/>
      <c r="E40" s="1" t="s">
        <v>37</v>
      </c>
      <c r="F40" s="2">
        <v>0</v>
      </c>
      <c r="G40" s="2">
        <v>41.67</v>
      </c>
      <c r="H40" s="2">
        <f t="shared" si="2"/>
        <v>-41.67</v>
      </c>
      <c r="I40" s="15">
        <f t="shared" si="3"/>
        <v>0</v>
      </c>
    </row>
    <row r="41" spans="1:10" x14ac:dyDescent="0.25">
      <c r="A41" s="1"/>
      <c r="B41" s="1"/>
      <c r="C41" s="1"/>
      <c r="D41" s="1"/>
      <c r="E41" s="1" t="s">
        <v>38</v>
      </c>
      <c r="F41" s="2">
        <v>0</v>
      </c>
      <c r="G41" s="2">
        <v>20.83</v>
      </c>
      <c r="H41" s="2">
        <f t="shared" si="2"/>
        <v>-20.83</v>
      </c>
      <c r="I41" s="15">
        <f t="shared" si="3"/>
        <v>0</v>
      </c>
    </row>
    <row r="42" spans="1:10" x14ac:dyDescent="0.25">
      <c r="A42" s="1"/>
      <c r="B42" s="1"/>
      <c r="C42" s="1"/>
      <c r="D42" s="1"/>
      <c r="E42" s="1" t="s">
        <v>39</v>
      </c>
      <c r="F42" s="2">
        <v>4193.2</v>
      </c>
      <c r="G42" s="2">
        <v>4826.25</v>
      </c>
      <c r="H42" s="2">
        <f t="shared" si="2"/>
        <v>-633.04999999999995</v>
      </c>
      <c r="I42" s="15">
        <f t="shared" si="3"/>
        <v>0.86882999999999999</v>
      </c>
    </row>
    <row r="43" spans="1:10" x14ac:dyDescent="0.25">
      <c r="A43" s="1"/>
      <c r="B43" s="1"/>
      <c r="C43" s="1"/>
      <c r="D43" s="1"/>
      <c r="E43" s="1" t="s">
        <v>40</v>
      </c>
      <c r="F43" s="2">
        <v>25036.38</v>
      </c>
      <c r="G43" s="2">
        <v>24487.58</v>
      </c>
      <c r="H43" s="2">
        <f t="shared" si="2"/>
        <v>548.79999999999995</v>
      </c>
      <c r="I43" s="15">
        <f t="shared" si="3"/>
        <v>1.02241</v>
      </c>
    </row>
    <row r="44" spans="1:10" x14ac:dyDescent="0.25">
      <c r="A44" s="1"/>
      <c r="B44" s="1"/>
      <c r="C44" s="1"/>
      <c r="D44" s="1"/>
      <c r="E44" s="1" t="s">
        <v>41</v>
      </c>
      <c r="F44" s="2">
        <v>2960.87</v>
      </c>
      <c r="G44" s="2">
        <v>2873.5</v>
      </c>
      <c r="H44" s="2">
        <f t="shared" si="2"/>
        <v>87.37</v>
      </c>
      <c r="I44" s="15">
        <f t="shared" si="3"/>
        <v>1.03041</v>
      </c>
    </row>
    <row r="45" spans="1:10" x14ac:dyDescent="0.25">
      <c r="A45" s="1"/>
      <c r="B45" s="1"/>
      <c r="C45" s="1"/>
      <c r="D45" s="1"/>
      <c r="E45" s="1" t="s">
        <v>42</v>
      </c>
      <c r="F45" s="2">
        <v>1833.1</v>
      </c>
      <c r="G45" s="2">
        <v>2159.38</v>
      </c>
      <c r="H45" s="2">
        <f t="shared" si="2"/>
        <v>-326.27999999999997</v>
      </c>
      <c r="I45" s="15">
        <f t="shared" si="3"/>
        <v>0.84889999999999999</v>
      </c>
    </row>
    <row r="46" spans="1:10" ht="15.75" thickBot="1" x14ac:dyDescent="0.3">
      <c r="A46" s="1"/>
      <c r="B46" s="1"/>
      <c r="C46" s="1"/>
      <c r="D46" s="1"/>
      <c r="E46" s="1" t="s">
        <v>43</v>
      </c>
      <c r="F46" s="3">
        <v>92.25</v>
      </c>
      <c r="G46" s="3">
        <v>0</v>
      </c>
      <c r="H46" s="3">
        <f t="shared" si="2"/>
        <v>92.25</v>
      </c>
      <c r="I46" s="16">
        <f t="shared" si="3"/>
        <v>1</v>
      </c>
      <c r="J46" s="25" t="s">
        <v>159</v>
      </c>
    </row>
    <row r="47" spans="1:10" ht="15.75" thickBot="1" x14ac:dyDescent="0.3">
      <c r="A47" s="1"/>
      <c r="B47" s="1"/>
      <c r="C47" s="1"/>
      <c r="D47" s="1" t="s">
        <v>44</v>
      </c>
      <c r="E47" s="1"/>
      <c r="F47" s="4">
        <f>ROUND(SUM(F13:F46),5)</f>
        <v>67449.279999999999</v>
      </c>
      <c r="G47" s="4">
        <f>ROUND(SUM(G13:G46),5)</f>
        <v>87226.71</v>
      </c>
      <c r="H47" s="4">
        <f t="shared" si="2"/>
        <v>-19777.43</v>
      </c>
      <c r="I47" s="17">
        <f t="shared" si="3"/>
        <v>0.77325999999999995</v>
      </c>
    </row>
    <row r="48" spans="1:10" x14ac:dyDescent="0.25">
      <c r="A48" s="1"/>
      <c r="B48" s="1" t="s">
        <v>45</v>
      </c>
      <c r="C48" s="1"/>
      <c r="D48" s="1"/>
      <c r="E48" s="1"/>
      <c r="F48" s="2">
        <f>ROUND(F3+F12-F47,5)</f>
        <v>15313.73</v>
      </c>
      <c r="G48" s="2">
        <f>ROUND(G3+G12-G47,5)</f>
        <v>-4747.96</v>
      </c>
      <c r="H48" s="2">
        <f t="shared" si="2"/>
        <v>20061.689999999999</v>
      </c>
      <c r="I48" s="15">
        <f t="shared" si="3"/>
        <v>-3.22533</v>
      </c>
    </row>
    <row r="49" spans="1:10" x14ac:dyDescent="0.25">
      <c r="A49" s="1"/>
      <c r="B49" s="1" t="s">
        <v>46</v>
      </c>
      <c r="C49" s="1"/>
      <c r="D49" s="1"/>
      <c r="E49" s="1"/>
      <c r="F49" s="2"/>
      <c r="G49" s="2"/>
      <c r="H49" s="2"/>
      <c r="I49" s="15"/>
    </row>
    <row r="50" spans="1:10" x14ac:dyDescent="0.25">
      <c r="A50" s="1"/>
      <c r="B50" s="1"/>
      <c r="C50" s="1" t="s">
        <v>47</v>
      </c>
      <c r="D50" s="1"/>
      <c r="E50" s="1"/>
      <c r="F50" s="2"/>
      <c r="G50" s="2"/>
      <c r="H50" s="2"/>
      <c r="I50" s="15"/>
    </row>
    <row r="51" spans="1:10" x14ac:dyDescent="0.25">
      <c r="A51" s="1"/>
      <c r="B51" s="1"/>
      <c r="C51" s="1"/>
      <c r="D51" s="1" t="s">
        <v>48</v>
      </c>
      <c r="E51" s="1"/>
      <c r="F51" s="2">
        <v>3755</v>
      </c>
      <c r="G51" s="2">
        <v>0</v>
      </c>
      <c r="H51" s="2">
        <f>ROUND((F51-G51),5)</f>
        <v>3755</v>
      </c>
      <c r="I51" s="15">
        <f>ROUND(IF(G51=0, IF(F51=0, 0, 1), F51/G51),5)</f>
        <v>1</v>
      </c>
    </row>
    <row r="52" spans="1:10" ht="15.75" thickBot="1" x14ac:dyDescent="0.3">
      <c r="A52" s="1"/>
      <c r="B52" s="1"/>
      <c r="C52" s="1"/>
      <c r="D52" s="1" t="s">
        <v>49</v>
      </c>
      <c r="E52" s="1"/>
      <c r="F52" s="3">
        <v>-75502.429999999993</v>
      </c>
      <c r="G52" s="3">
        <v>4766.67</v>
      </c>
      <c r="H52" s="3">
        <f>ROUND((F52-G52),5)</f>
        <v>-80269.100000000006</v>
      </c>
      <c r="I52" s="16">
        <f>ROUND(IF(G52=0, IF(F52=0, 0, 1), F52/G52),5)</f>
        <v>-15.83966</v>
      </c>
    </row>
    <row r="53" spans="1:10" ht="15.75" thickBot="1" x14ac:dyDescent="0.3">
      <c r="A53" s="1"/>
      <c r="B53" s="1"/>
      <c r="C53" s="1" t="s">
        <v>50</v>
      </c>
      <c r="D53" s="1"/>
      <c r="E53" s="1"/>
      <c r="F53" s="5">
        <f>ROUND(SUM(F50:F52),5)</f>
        <v>-71747.429999999993</v>
      </c>
      <c r="G53" s="5">
        <f>ROUND(SUM(G50:G52),5)</f>
        <v>4766.67</v>
      </c>
      <c r="H53" s="5">
        <f>ROUND((F53-G53),5)</f>
        <v>-76514.100000000006</v>
      </c>
      <c r="I53" s="18">
        <f>ROUND(IF(G53=0, IF(F53=0, 0, 1), F53/G53),5)</f>
        <v>-15.0519</v>
      </c>
    </row>
    <row r="54" spans="1:10" ht="15.75" thickBot="1" x14ac:dyDescent="0.3">
      <c r="A54" s="1"/>
      <c r="B54" s="1" t="s">
        <v>51</v>
      </c>
      <c r="C54" s="1"/>
      <c r="D54" s="1"/>
      <c r="E54" s="1"/>
      <c r="F54" s="5">
        <f>ROUND(F49+F53,5)</f>
        <v>-71747.429999999993</v>
      </c>
      <c r="G54" s="5">
        <f>ROUND(G49+G53,5)</f>
        <v>4766.67</v>
      </c>
      <c r="H54" s="5">
        <f>ROUND((F54-G54),5)</f>
        <v>-76514.100000000006</v>
      </c>
      <c r="I54" s="18">
        <f>ROUND(IF(G54=0, IF(F54=0, 0, 1), F54/G54),5)</f>
        <v>-15.0519</v>
      </c>
    </row>
    <row r="55" spans="1:10" s="7" customFormat="1" ht="12" thickBot="1" x14ac:dyDescent="0.25">
      <c r="A55" s="1" t="s">
        <v>52</v>
      </c>
      <c r="B55" s="1"/>
      <c r="C55" s="1"/>
      <c r="D55" s="1"/>
      <c r="E55" s="1"/>
      <c r="F55" s="6">
        <f>ROUND(F48+F54,5)</f>
        <v>-56433.7</v>
      </c>
      <c r="G55" s="6">
        <f>ROUND(G48+G54,5)</f>
        <v>18.71</v>
      </c>
      <c r="H55" s="6">
        <f>ROUND((F55-G55),5)</f>
        <v>-56452.41</v>
      </c>
      <c r="I55" s="19">
        <f>ROUND(IF(G55=0, IF(F55=0, 0, 1), F55/G55),5)</f>
        <v>-3016.2319600000001</v>
      </c>
      <c r="J55" s="24"/>
    </row>
    <row r="56" spans="1:10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1:07 PM
&amp;"Arial,Bold"&amp;8 10/25/15
&amp;"Arial,Bold"&amp;8 Accrual Basis&amp;C&amp;"Arial,Bold"&amp;12 The TREE Fund
&amp;"Arial,Bold"&amp;14 Statement of Activities
&amp;"Arial,Bold"&amp;10 September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J97"/>
  <sheetViews>
    <sheetView workbookViewId="0">
      <pane xSplit="6" ySplit="2" topLeftCell="G75" activePane="bottomRight" state="frozenSplit"/>
      <selection pane="topRight" activeCell="G1" sqref="G1"/>
      <selection pane="bottomLeft" activeCell="A3" sqref="A3"/>
      <selection pane="bottomRight" activeCell="L90" sqref="L90"/>
    </sheetView>
  </sheetViews>
  <sheetFormatPr defaultRowHeight="15" x14ac:dyDescent="0.25"/>
  <cols>
    <col min="1" max="5" width="3" style="10" customWidth="1"/>
    <col min="6" max="6" width="32.28515625" style="10" customWidth="1"/>
    <col min="7" max="8" width="10.28515625" style="11" bestFit="1" customWidth="1"/>
    <col min="9" max="9" width="9.28515625" style="11" bestFit="1" customWidth="1"/>
    <col min="10" max="10" width="9" style="11" bestFit="1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3"/>
      <c r="H1" s="13"/>
      <c r="I1" s="13"/>
      <c r="J1" s="13"/>
    </row>
    <row r="2" spans="1:10" s="9" customFormat="1" ht="16.5" thickTop="1" thickBot="1" x14ac:dyDescent="0.3">
      <c r="A2" s="8"/>
      <c r="B2" s="8"/>
      <c r="C2" s="8"/>
      <c r="D2" s="8"/>
      <c r="E2" s="8"/>
      <c r="F2" s="8"/>
      <c r="G2" s="14" t="s">
        <v>0</v>
      </c>
      <c r="H2" s="14" t="s">
        <v>160</v>
      </c>
      <c r="I2" s="14" t="s">
        <v>161</v>
      </c>
      <c r="J2" s="14" t="s">
        <v>162</v>
      </c>
    </row>
    <row r="3" spans="1:10" ht="15.75" thickTop="1" x14ac:dyDescent="0.25">
      <c r="A3" s="1"/>
      <c r="B3" s="1" t="s">
        <v>1</v>
      </c>
      <c r="C3" s="1"/>
      <c r="D3" s="1"/>
      <c r="E3" s="1"/>
      <c r="F3" s="1"/>
      <c r="G3" s="2"/>
      <c r="H3" s="2"/>
      <c r="I3" s="2"/>
      <c r="J3" s="15"/>
    </row>
    <row r="4" spans="1:10" x14ac:dyDescent="0.25">
      <c r="A4" s="1"/>
      <c r="B4" s="1"/>
      <c r="C4" s="1"/>
      <c r="D4" s="1" t="s">
        <v>2</v>
      </c>
      <c r="E4" s="1"/>
      <c r="F4" s="1"/>
      <c r="G4" s="2"/>
      <c r="H4" s="2"/>
      <c r="I4" s="2"/>
      <c r="J4" s="15"/>
    </row>
    <row r="5" spans="1:10" x14ac:dyDescent="0.25">
      <c r="A5" s="1"/>
      <c r="B5" s="1"/>
      <c r="C5" s="1"/>
      <c r="D5" s="1"/>
      <c r="E5" s="1" t="s">
        <v>3</v>
      </c>
      <c r="F5" s="1"/>
      <c r="G5" s="2"/>
      <c r="H5" s="2"/>
      <c r="I5" s="2"/>
      <c r="J5" s="15"/>
    </row>
    <row r="6" spans="1:10" x14ac:dyDescent="0.25">
      <c r="A6" s="1"/>
      <c r="B6" s="1"/>
      <c r="C6" s="1"/>
      <c r="D6" s="1"/>
      <c r="E6" s="1"/>
      <c r="F6" s="1" t="s">
        <v>163</v>
      </c>
      <c r="G6" s="2">
        <v>5387.16</v>
      </c>
      <c r="H6" s="2">
        <v>12723.1</v>
      </c>
      <c r="I6" s="2">
        <f>ROUND((G6-H6),5)</f>
        <v>-7335.94</v>
      </c>
      <c r="J6" s="15">
        <f>ROUND(IF(G6=0, IF(H6=0, 0, SIGN(-H6)), IF(H6=0, SIGN(G6), (G6-H6)/ABS(H6))),5)</f>
        <v>-0.57657999999999998</v>
      </c>
    </row>
    <row r="7" spans="1:10" x14ac:dyDescent="0.25">
      <c r="A7" s="1"/>
      <c r="B7" s="1"/>
      <c r="C7" s="1"/>
      <c r="D7" s="1"/>
      <c r="E7" s="1"/>
      <c r="F7" s="1" t="s">
        <v>164</v>
      </c>
      <c r="G7" s="2">
        <v>72110.38</v>
      </c>
      <c r="H7" s="2">
        <v>54070.96</v>
      </c>
      <c r="I7" s="2">
        <f>ROUND((G7-H7),5)</f>
        <v>18039.419999999998</v>
      </c>
      <c r="J7" s="15">
        <f>ROUND(IF(G7=0, IF(H7=0, 0, SIGN(-H7)), IF(H7=0, SIGN(G7), (G7-H7)/ABS(H7))),5)</f>
        <v>0.33362000000000003</v>
      </c>
    </row>
    <row r="8" spans="1:10" ht="15.75" thickBot="1" x14ac:dyDescent="0.3">
      <c r="A8" s="1"/>
      <c r="B8" s="1"/>
      <c r="C8" s="1"/>
      <c r="D8" s="1"/>
      <c r="E8" s="1"/>
      <c r="F8" s="1" t="s">
        <v>165</v>
      </c>
      <c r="G8" s="23">
        <v>630</v>
      </c>
      <c r="H8" s="23">
        <v>1454</v>
      </c>
      <c r="I8" s="23">
        <f>ROUND((G8-H8),5)</f>
        <v>-824</v>
      </c>
      <c r="J8" s="27">
        <f>ROUND(IF(G8=0, IF(H8=0, 0, SIGN(-H8)), IF(H8=0, SIGN(G8), (G8-H8)/ABS(H8))),5)</f>
        <v>-0.56671000000000005</v>
      </c>
    </row>
    <row r="9" spans="1:10" x14ac:dyDescent="0.25">
      <c r="A9" s="1"/>
      <c r="B9" s="1"/>
      <c r="C9" s="1"/>
      <c r="D9" s="1"/>
      <c r="E9" s="1" t="s">
        <v>166</v>
      </c>
      <c r="F9" s="1"/>
      <c r="G9" s="2">
        <f>ROUND(SUM(G5:G8),5)</f>
        <v>78127.539999999994</v>
      </c>
      <c r="H9" s="2">
        <f>ROUND(SUM(H5:H8),5)</f>
        <v>68248.06</v>
      </c>
      <c r="I9" s="2">
        <f>ROUND((G9-H9),5)</f>
        <v>9879.48</v>
      </c>
      <c r="J9" s="15">
        <f>ROUND(IF(G9=0, IF(H9=0, 0, SIGN(-H9)), IF(H9=0, SIGN(G9), (G9-H9)/ABS(H9))),5)</f>
        <v>0.14476</v>
      </c>
    </row>
    <row r="10" spans="1:10" x14ac:dyDescent="0.25">
      <c r="A10" s="1"/>
      <c r="B10" s="1"/>
      <c r="C10" s="1"/>
      <c r="D10" s="1"/>
      <c r="E10" s="1" t="s">
        <v>4</v>
      </c>
      <c r="F10" s="1"/>
      <c r="G10" s="2"/>
      <c r="H10" s="2"/>
      <c r="I10" s="2"/>
      <c r="J10" s="15"/>
    </row>
    <row r="11" spans="1:10" x14ac:dyDescent="0.25">
      <c r="A11" s="1"/>
      <c r="B11" s="1"/>
      <c r="C11" s="1"/>
      <c r="D11" s="1"/>
      <c r="E11" s="1"/>
      <c r="F11" s="1" t="s">
        <v>167</v>
      </c>
      <c r="G11" s="2">
        <v>110521.53</v>
      </c>
      <c r="H11" s="2">
        <v>149277.47</v>
      </c>
      <c r="I11" s="2">
        <f>ROUND((G11-H11),5)</f>
        <v>-38755.94</v>
      </c>
      <c r="J11" s="15">
        <f>ROUND(IF(G11=0, IF(H11=0, 0, SIGN(-H11)), IF(H11=0, SIGN(G11), (G11-H11)/ABS(H11))),5)</f>
        <v>-0.25962000000000002</v>
      </c>
    </row>
    <row r="12" spans="1:10" x14ac:dyDescent="0.25">
      <c r="A12" s="1"/>
      <c r="B12" s="1"/>
      <c r="C12" s="1"/>
      <c r="D12" s="1"/>
      <c r="E12" s="1"/>
      <c r="F12" s="1" t="s">
        <v>168</v>
      </c>
      <c r="G12" s="2">
        <v>96328</v>
      </c>
      <c r="H12" s="2">
        <v>104256</v>
      </c>
      <c r="I12" s="2">
        <f>ROUND((G12-H12),5)</f>
        <v>-7928</v>
      </c>
      <c r="J12" s="15">
        <f>ROUND(IF(G12=0, IF(H12=0, 0, SIGN(-H12)), IF(H12=0, SIGN(G12), (G12-H12)/ABS(H12))),5)</f>
        <v>-7.6039999999999996E-2</v>
      </c>
    </row>
    <row r="13" spans="1:10" x14ac:dyDescent="0.25">
      <c r="A13" s="1"/>
      <c r="B13" s="1"/>
      <c r="C13" s="1"/>
      <c r="D13" s="1"/>
      <c r="E13" s="1"/>
      <c r="F13" s="1" t="s">
        <v>169</v>
      </c>
      <c r="G13" s="2">
        <v>260200</v>
      </c>
      <c r="H13" s="2">
        <v>291727.69</v>
      </c>
      <c r="I13" s="2">
        <f>ROUND((G13-H13),5)</f>
        <v>-31527.69</v>
      </c>
      <c r="J13" s="15">
        <f>ROUND(IF(G13=0, IF(H13=0, 0, SIGN(-H13)), IF(H13=0, SIGN(G13), (G13-H13)/ABS(H13))),5)</f>
        <v>-0.10807</v>
      </c>
    </row>
    <row r="14" spans="1:10" ht="15.75" thickBot="1" x14ac:dyDescent="0.3">
      <c r="A14" s="1"/>
      <c r="B14" s="1"/>
      <c r="C14" s="1"/>
      <c r="D14" s="1"/>
      <c r="E14" s="1"/>
      <c r="F14" s="1" t="s">
        <v>170</v>
      </c>
      <c r="G14" s="23">
        <v>8700</v>
      </c>
      <c r="H14" s="23">
        <v>9100</v>
      </c>
      <c r="I14" s="23">
        <f>ROUND((G14-H14),5)</f>
        <v>-400</v>
      </c>
      <c r="J14" s="27">
        <f>ROUND(IF(G14=0, IF(H14=0, 0, SIGN(-H14)), IF(H14=0, SIGN(G14), (G14-H14)/ABS(H14))),5)</f>
        <v>-4.3959999999999999E-2</v>
      </c>
    </row>
    <row r="15" spans="1:10" x14ac:dyDescent="0.25">
      <c r="A15" s="1"/>
      <c r="B15" s="1"/>
      <c r="C15" s="1"/>
      <c r="D15" s="1"/>
      <c r="E15" s="1" t="s">
        <v>171</v>
      </c>
      <c r="F15" s="1"/>
      <c r="G15" s="2">
        <f>ROUND(SUM(G10:G14),5)</f>
        <v>475749.53</v>
      </c>
      <c r="H15" s="2">
        <f>ROUND(SUM(H10:H14),5)</f>
        <v>554361.16</v>
      </c>
      <c r="I15" s="2">
        <f>ROUND((G15-H15),5)</f>
        <v>-78611.63</v>
      </c>
      <c r="J15" s="15">
        <f>ROUND(IF(G15=0, IF(H15=0, 0, SIGN(-H15)), IF(H15=0, SIGN(G15), (G15-H15)/ABS(H15))),5)</f>
        <v>-0.14180999999999999</v>
      </c>
    </row>
    <row r="16" spans="1:10" x14ac:dyDescent="0.25">
      <c r="A16" s="1"/>
      <c r="B16" s="1"/>
      <c r="C16" s="1"/>
      <c r="D16" s="1"/>
      <c r="E16" s="1" t="s">
        <v>5</v>
      </c>
      <c r="F16" s="1"/>
      <c r="G16" s="2"/>
      <c r="H16" s="2"/>
      <c r="I16" s="2"/>
      <c r="J16" s="15"/>
    </row>
    <row r="17" spans="1:10" x14ac:dyDescent="0.25">
      <c r="A17" s="1"/>
      <c r="B17" s="1"/>
      <c r="C17" s="1"/>
      <c r="D17" s="1"/>
      <c r="E17" s="1"/>
      <c r="F17" s="1" t="s">
        <v>172</v>
      </c>
      <c r="G17" s="2">
        <v>825</v>
      </c>
      <c r="H17" s="2">
        <v>1125</v>
      </c>
      <c r="I17" s="2">
        <f t="shared" ref="I17:I34" si="0">ROUND((G17-H17),5)</f>
        <v>-300</v>
      </c>
      <c r="J17" s="15">
        <f t="shared" ref="J17:J34" si="1">ROUND(IF(G17=0, IF(H17=0, 0, SIGN(-H17)), IF(H17=0, SIGN(G17), (G17-H17)/ABS(H17))),5)</f>
        <v>-0.26667000000000002</v>
      </c>
    </row>
    <row r="18" spans="1:10" x14ac:dyDescent="0.25">
      <c r="A18" s="1"/>
      <c r="B18" s="1"/>
      <c r="C18" s="1"/>
      <c r="D18" s="1"/>
      <c r="E18" s="1"/>
      <c r="F18" s="1" t="s">
        <v>173</v>
      </c>
      <c r="G18" s="2">
        <v>14350</v>
      </c>
      <c r="H18" s="2">
        <v>12300</v>
      </c>
      <c r="I18" s="2">
        <f t="shared" si="0"/>
        <v>2050</v>
      </c>
      <c r="J18" s="15">
        <f t="shared" si="1"/>
        <v>0.16667000000000001</v>
      </c>
    </row>
    <row r="19" spans="1:10" x14ac:dyDescent="0.25">
      <c r="A19" s="1"/>
      <c r="B19" s="1"/>
      <c r="C19" s="1"/>
      <c r="D19" s="1"/>
      <c r="E19" s="1"/>
      <c r="F19" s="1" t="s">
        <v>174</v>
      </c>
      <c r="G19" s="2">
        <v>1525</v>
      </c>
      <c r="H19" s="2">
        <v>5410</v>
      </c>
      <c r="I19" s="2">
        <f t="shared" si="0"/>
        <v>-3885</v>
      </c>
      <c r="J19" s="15">
        <f t="shared" si="1"/>
        <v>-0.71811000000000003</v>
      </c>
    </row>
    <row r="20" spans="1:10" x14ac:dyDescent="0.25">
      <c r="A20" s="1"/>
      <c r="B20" s="1"/>
      <c r="C20" s="1"/>
      <c r="D20" s="1"/>
      <c r="E20" s="1"/>
      <c r="F20" s="1" t="s">
        <v>175</v>
      </c>
      <c r="G20" s="2">
        <v>29480</v>
      </c>
      <c r="H20" s="2">
        <v>33170</v>
      </c>
      <c r="I20" s="2">
        <f t="shared" si="0"/>
        <v>-3690</v>
      </c>
      <c r="J20" s="15">
        <f t="shared" si="1"/>
        <v>-0.11125</v>
      </c>
    </row>
    <row r="21" spans="1:10" x14ac:dyDescent="0.25">
      <c r="A21" s="1"/>
      <c r="B21" s="1"/>
      <c r="C21" s="1"/>
      <c r="D21" s="1"/>
      <c r="E21" s="1"/>
      <c r="F21" s="1" t="s">
        <v>176</v>
      </c>
      <c r="G21" s="2">
        <v>0</v>
      </c>
      <c r="H21" s="2">
        <v>75</v>
      </c>
      <c r="I21" s="2">
        <f t="shared" si="0"/>
        <v>-75</v>
      </c>
      <c r="J21" s="15">
        <f t="shared" si="1"/>
        <v>-1</v>
      </c>
    </row>
    <row r="22" spans="1:10" x14ac:dyDescent="0.25">
      <c r="A22" s="1"/>
      <c r="B22" s="1"/>
      <c r="C22" s="1"/>
      <c r="D22" s="1"/>
      <c r="E22" s="1"/>
      <c r="F22" s="1" t="s">
        <v>177</v>
      </c>
      <c r="G22" s="2">
        <v>3880.01</v>
      </c>
      <c r="H22" s="2">
        <v>3780.02</v>
      </c>
      <c r="I22" s="2">
        <f t="shared" si="0"/>
        <v>99.99</v>
      </c>
      <c r="J22" s="15">
        <f t="shared" si="1"/>
        <v>2.6450000000000001E-2</v>
      </c>
    </row>
    <row r="23" spans="1:10" x14ac:dyDescent="0.25">
      <c r="A23" s="1"/>
      <c r="B23" s="1"/>
      <c r="C23" s="1"/>
      <c r="D23" s="1"/>
      <c r="E23" s="1"/>
      <c r="F23" s="1" t="s">
        <v>178</v>
      </c>
      <c r="G23" s="2">
        <v>20591.25</v>
      </c>
      <c r="H23" s="2">
        <v>28870</v>
      </c>
      <c r="I23" s="2">
        <f t="shared" si="0"/>
        <v>-8278.75</v>
      </c>
      <c r="J23" s="15">
        <f t="shared" si="1"/>
        <v>-0.28676000000000001</v>
      </c>
    </row>
    <row r="24" spans="1:10" x14ac:dyDescent="0.25">
      <c r="A24" s="1"/>
      <c r="B24" s="1"/>
      <c r="C24" s="1"/>
      <c r="D24" s="1"/>
      <c r="E24" s="1"/>
      <c r="F24" s="1" t="s">
        <v>179</v>
      </c>
      <c r="G24" s="2">
        <v>11044.07</v>
      </c>
      <c r="H24" s="2">
        <v>13186.16</v>
      </c>
      <c r="I24" s="2">
        <f t="shared" si="0"/>
        <v>-2142.09</v>
      </c>
      <c r="J24" s="15">
        <f t="shared" si="1"/>
        <v>-0.16245000000000001</v>
      </c>
    </row>
    <row r="25" spans="1:10" x14ac:dyDescent="0.25">
      <c r="A25" s="1"/>
      <c r="B25" s="1"/>
      <c r="C25" s="1"/>
      <c r="D25" s="1"/>
      <c r="E25" s="1"/>
      <c r="F25" s="1" t="s">
        <v>180</v>
      </c>
      <c r="G25" s="2">
        <v>1420</v>
      </c>
      <c r="H25" s="2">
        <v>1280</v>
      </c>
      <c r="I25" s="2">
        <f t="shared" si="0"/>
        <v>140</v>
      </c>
      <c r="J25" s="15">
        <f t="shared" si="1"/>
        <v>0.10938000000000001</v>
      </c>
    </row>
    <row r="26" spans="1:10" x14ac:dyDescent="0.25">
      <c r="A26" s="1"/>
      <c r="B26" s="1"/>
      <c r="C26" s="1"/>
      <c r="D26" s="1"/>
      <c r="E26" s="1"/>
      <c r="F26" s="1" t="s">
        <v>181</v>
      </c>
      <c r="G26" s="2">
        <v>0</v>
      </c>
      <c r="H26" s="2">
        <v>2540</v>
      </c>
      <c r="I26" s="2">
        <f t="shared" si="0"/>
        <v>-2540</v>
      </c>
      <c r="J26" s="15">
        <f t="shared" si="1"/>
        <v>-1</v>
      </c>
    </row>
    <row r="27" spans="1:10" x14ac:dyDescent="0.25">
      <c r="A27" s="1"/>
      <c r="B27" s="1"/>
      <c r="C27" s="1"/>
      <c r="D27" s="1"/>
      <c r="E27" s="1"/>
      <c r="F27" s="1" t="s">
        <v>182</v>
      </c>
      <c r="G27" s="2">
        <v>6500</v>
      </c>
      <c r="H27" s="2">
        <v>5000</v>
      </c>
      <c r="I27" s="2">
        <f t="shared" si="0"/>
        <v>1500</v>
      </c>
      <c r="J27" s="15">
        <f t="shared" si="1"/>
        <v>0.3</v>
      </c>
    </row>
    <row r="28" spans="1:10" ht="15.75" thickBot="1" x14ac:dyDescent="0.3">
      <c r="A28" s="1"/>
      <c r="B28" s="1"/>
      <c r="C28" s="1"/>
      <c r="D28" s="1"/>
      <c r="E28" s="1"/>
      <c r="F28" s="1" t="s">
        <v>183</v>
      </c>
      <c r="G28" s="23">
        <v>0</v>
      </c>
      <c r="H28" s="23">
        <v>420</v>
      </c>
      <c r="I28" s="23">
        <f t="shared" si="0"/>
        <v>-420</v>
      </c>
      <c r="J28" s="27">
        <f t="shared" si="1"/>
        <v>-1</v>
      </c>
    </row>
    <row r="29" spans="1:10" x14ac:dyDescent="0.25">
      <c r="A29" s="1"/>
      <c r="B29" s="1"/>
      <c r="C29" s="1"/>
      <c r="D29" s="1"/>
      <c r="E29" s="1" t="s">
        <v>184</v>
      </c>
      <c r="F29" s="1"/>
      <c r="G29" s="2">
        <f>ROUND(SUM(G16:G28),5)</f>
        <v>89615.33</v>
      </c>
      <c r="H29" s="2">
        <f>ROUND(SUM(H16:H28),5)</f>
        <v>107156.18</v>
      </c>
      <c r="I29" s="2">
        <f t="shared" si="0"/>
        <v>-17540.849999999999</v>
      </c>
      <c r="J29" s="15">
        <f t="shared" si="1"/>
        <v>-0.16369</v>
      </c>
    </row>
    <row r="30" spans="1:10" x14ac:dyDescent="0.25">
      <c r="A30" s="1"/>
      <c r="B30" s="1"/>
      <c r="C30" s="1"/>
      <c r="D30" s="1"/>
      <c r="E30" s="1" t="s">
        <v>57</v>
      </c>
      <c r="F30" s="1"/>
      <c r="G30" s="2">
        <v>0</v>
      </c>
      <c r="H30" s="2">
        <v>15500.39</v>
      </c>
      <c r="I30" s="2">
        <f t="shared" si="0"/>
        <v>-15500.39</v>
      </c>
      <c r="J30" s="15">
        <f t="shared" si="1"/>
        <v>-1</v>
      </c>
    </row>
    <row r="31" spans="1:10" x14ac:dyDescent="0.25">
      <c r="A31" s="1"/>
      <c r="B31" s="1"/>
      <c r="C31" s="1"/>
      <c r="D31" s="1"/>
      <c r="E31" s="1" t="s">
        <v>6</v>
      </c>
      <c r="F31" s="1"/>
      <c r="G31" s="2">
        <v>1180.25</v>
      </c>
      <c r="H31" s="2">
        <v>2655.16</v>
      </c>
      <c r="I31" s="2">
        <f t="shared" si="0"/>
        <v>-1474.91</v>
      </c>
      <c r="J31" s="15">
        <f t="shared" si="1"/>
        <v>-0.55549000000000004</v>
      </c>
    </row>
    <row r="32" spans="1:10" ht="15.75" thickBot="1" x14ac:dyDescent="0.3">
      <c r="A32" s="1"/>
      <c r="B32" s="1"/>
      <c r="C32" s="1"/>
      <c r="D32" s="1"/>
      <c r="E32" s="1" t="s">
        <v>7</v>
      </c>
      <c r="F32" s="1"/>
      <c r="G32" s="3">
        <v>1618</v>
      </c>
      <c r="H32" s="3">
        <v>82.09</v>
      </c>
      <c r="I32" s="3">
        <f t="shared" si="0"/>
        <v>1535.91</v>
      </c>
      <c r="J32" s="16">
        <f t="shared" si="1"/>
        <v>18.710070000000002</v>
      </c>
    </row>
    <row r="33" spans="1:10" ht="15.75" thickBot="1" x14ac:dyDescent="0.3">
      <c r="A33" s="1"/>
      <c r="B33" s="1"/>
      <c r="C33" s="1"/>
      <c r="D33" s="1" t="s">
        <v>8</v>
      </c>
      <c r="E33" s="1"/>
      <c r="F33" s="1"/>
      <c r="G33" s="4">
        <f>ROUND(G4+G9+G15+SUM(G29:G32),5)</f>
        <v>646290.65</v>
      </c>
      <c r="H33" s="4">
        <f>ROUND(H4+H9+H15+SUM(H29:H32),5)</f>
        <v>748003.04</v>
      </c>
      <c r="I33" s="4">
        <f t="shared" si="0"/>
        <v>-101712.39</v>
      </c>
      <c r="J33" s="17">
        <f t="shared" si="1"/>
        <v>-0.13597999999999999</v>
      </c>
    </row>
    <row r="34" spans="1:10" x14ac:dyDescent="0.25">
      <c r="A34" s="1"/>
      <c r="B34" s="1"/>
      <c r="C34" s="1" t="s">
        <v>9</v>
      </c>
      <c r="D34" s="1"/>
      <c r="E34" s="1"/>
      <c r="F34" s="1"/>
      <c r="G34" s="2">
        <f>G33</f>
        <v>646290.65</v>
      </c>
      <c r="H34" s="2">
        <f>H33</f>
        <v>748003.04</v>
      </c>
      <c r="I34" s="2">
        <f t="shared" si="0"/>
        <v>-101712.39</v>
      </c>
      <c r="J34" s="15">
        <f t="shared" si="1"/>
        <v>-0.13597999999999999</v>
      </c>
    </row>
    <row r="35" spans="1:10" x14ac:dyDescent="0.25">
      <c r="A35" s="1"/>
      <c r="B35" s="1"/>
      <c r="C35" s="1"/>
      <c r="D35" s="1" t="s">
        <v>10</v>
      </c>
      <c r="E35" s="1"/>
      <c r="F35" s="1"/>
      <c r="G35" s="2"/>
      <c r="H35" s="2"/>
      <c r="I35" s="2"/>
      <c r="J35" s="15"/>
    </row>
    <row r="36" spans="1:10" x14ac:dyDescent="0.25">
      <c r="A36" s="1"/>
      <c r="B36" s="1"/>
      <c r="C36" s="1"/>
      <c r="D36" s="1"/>
      <c r="E36" s="1" t="s">
        <v>185</v>
      </c>
      <c r="F36" s="1"/>
      <c r="G36" s="2">
        <v>0</v>
      </c>
      <c r="H36" s="2">
        <v>83.94</v>
      </c>
      <c r="I36" s="2">
        <f t="shared" ref="I36:I52" si="2">ROUND((G36-H36),5)</f>
        <v>-83.94</v>
      </c>
      <c r="J36" s="15">
        <f t="shared" ref="J36:J52" si="3">ROUND(IF(G36=0, IF(H36=0, 0, SIGN(-H36)), IF(H36=0, SIGN(G36), (G36-H36)/ABS(H36))),5)</f>
        <v>-1</v>
      </c>
    </row>
    <row r="37" spans="1:10" x14ac:dyDescent="0.25">
      <c r="A37" s="1"/>
      <c r="B37" s="1"/>
      <c r="C37" s="1"/>
      <c r="D37" s="1"/>
      <c r="E37" s="1" t="s">
        <v>11</v>
      </c>
      <c r="F37" s="1"/>
      <c r="G37" s="2">
        <v>15754.53</v>
      </c>
      <c r="H37" s="2">
        <v>15269.16</v>
      </c>
      <c r="I37" s="2">
        <f t="shared" si="2"/>
        <v>485.37</v>
      </c>
      <c r="J37" s="15">
        <f t="shared" si="3"/>
        <v>3.1789999999999999E-2</v>
      </c>
    </row>
    <row r="38" spans="1:10" x14ac:dyDescent="0.25">
      <c r="A38" s="1"/>
      <c r="B38" s="1"/>
      <c r="C38" s="1"/>
      <c r="D38" s="1"/>
      <c r="E38" s="1" t="s">
        <v>12</v>
      </c>
      <c r="F38" s="1"/>
      <c r="G38" s="2">
        <v>2678.64</v>
      </c>
      <c r="H38" s="2">
        <v>14205.36</v>
      </c>
      <c r="I38" s="2">
        <f t="shared" si="2"/>
        <v>-11526.72</v>
      </c>
      <c r="J38" s="15">
        <f t="shared" si="3"/>
        <v>-0.81142999999999998</v>
      </c>
    </row>
    <row r="39" spans="1:10" x14ac:dyDescent="0.25">
      <c r="A39" s="1"/>
      <c r="B39" s="1"/>
      <c r="C39" s="1"/>
      <c r="D39" s="1"/>
      <c r="E39" s="1" t="s">
        <v>13</v>
      </c>
      <c r="F39" s="1"/>
      <c r="G39" s="2">
        <v>14869.87</v>
      </c>
      <c r="H39" s="2">
        <v>17552.11</v>
      </c>
      <c r="I39" s="2">
        <f t="shared" si="2"/>
        <v>-2682.24</v>
      </c>
      <c r="J39" s="15">
        <f t="shared" si="3"/>
        <v>-0.15282000000000001</v>
      </c>
    </row>
    <row r="40" spans="1:10" x14ac:dyDescent="0.25">
      <c r="A40" s="1"/>
      <c r="B40" s="1"/>
      <c r="C40" s="1"/>
      <c r="D40" s="1"/>
      <c r="E40" s="1" t="s">
        <v>14</v>
      </c>
      <c r="F40" s="1"/>
      <c r="G40" s="2">
        <v>2996.61</v>
      </c>
      <c r="H40" s="2">
        <v>2370.5300000000002</v>
      </c>
      <c r="I40" s="2">
        <f t="shared" si="2"/>
        <v>626.08000000000004</v>
      </c>
      <c r="J40" s="15">
        <f t="shared" si="3"/>
        <v>0.26411000000000001</v>
      </c>
    </row>
    <row r="41" spans="1:10" x14ac:dyDescent="0.25">
      <c r="A41" s="1"/>
      <c r="B41" s="1"/>
      <c r="C41" s="1"/>
      <c r="D41" s="1"/>
      <c r="E41" s="1" t="s">
        <v>15</v>
      </c>
      <c r="F41" s="1"/>
      <c r="G41" s="2">
        <v>10993.11</v>
      </c>
      <c r="H41" s="2">
        <v>16390.36</v>
      </c>
      <c r="I41" s="2">
        <f t="shared" si="2"/>
        <v>-5397.25</v>
      </c>
      <c r="J41" s="15">
        <f t="shared" si="3"/>
        <v>-0.32929000000000003</v>
      </c>
    </row>
    <row r="42" spans="1:10" x14ac:dyDescent="0.25">
      <c r="A42" s="1"/>
      <c r="B42" s="1"/>
      <c r="C42" s="1"/>
      <c r="D42" s="1"/>
      <c r="E42" s="1" t="s">
        <v>16</v>
      </c>
      <c r="F42" s="1"/>
      <c r="G42" s="2">
        <v>1743.43</v>
      </c>
      <c r="H42" s="2">
        <v>1702.43</v>
      </c>
      <c r="I42" s="2">
        <f t="shared" si="2"/>
        <v>41</v>
      </c>
      <c r="J42" s="15">
        <f t="shared" si="3"/>
        <v>2.4080000000000001E-2</v>
      </c>
    </row>
    <row r="43" spans="1:10" x14ac:dyDescent="0.25">
      <c r="A43" s="1"/>
      <c r="B43" s="1"/>
      <c r="C43" s="1"/>
      <c r="D43" s="1"/>
      <c r="E43" s="1" t="s">
        <v>17</v>
      </c>
      <c r="F43" s="1"/>
      <c r="G43" s="2">
        <v>893.27</v>
      </c>
      <c r="H43" s="2">
        <v>405</v>
      </c>
      <c r="I43" s="2">
        <f t="shared" si="2"/>
        <v>488.27</v>
      </c>
      <c r="J43" s="15">
        <f t="shared" si="3"/>
        <v>1.2056</v>
      </c>
    </row>
    <row r="44" spans="1:10" x14ac:dyDescent="0.25">
      <c r="A44" s="1"/>
      <c r="B44" s="1"/>
      <c r="C44" s="1"/>
      <c r="D44" s="1"/>
      <c r="E44" s="1" t="s">
        <v>18</v>
      </c>
      <c r="F44" s="1"/>
      <c r="G44" s="2">
        <v>36415.339999999997</v>
      </c>
      <c r="H44" s="2">
        <v>36169.11</v>
      </c>
      <c r="I44" s="2">
        <f t="shared" si="2"/>
        <v>246.23</v>
      </c>
      <c r="J44" s="15">
        <f t="shared" si="3"/>
        <v>6.8100000000000001E-3</v>
      </c>
    </row>
    <row r="45" spans="1:10" x14ac:dyDescent="0.25">
      <c r="A45" s="1"/>
      <c r="B45" s="1"/>
      <c r="C45" s="1"/>
      <c r="D45" s="1"/>
      <c r="E45" s="1" t="s">
        <v>19</v>
      </c>
      <c r="F45" s="1"/>
      <c r="G45" s="2">
        <v>370</v>
      </c>
      <c r="H45" s="2">
        <v>0</v>
      </c>
      <c r="I45" s="2">
        <f t="shared" si="2"/>
        <v>370</v>
      </c>
      <c r="J45" s="15">
        <f t="shared" si="3"/>
        <v>1</v>
      </c>
    </row>
    <row r="46" spans="1:10" x14ac:dyDescent="0.25">
      <c r="A46" s="1"/>
      <c r="B46" s="1"/>
      <c r="C46" s="1"/>
      <c r="D46" s="1"/>
      <c r="E46" s="1" t="s">
        <v>59</v>
      </c>
      <c r="F46" s="1"/>
      <c r="G46" s="2">
        <v>0</v>
      </c>
      <c r="H46" s="2">
        <v>2157.6</v>
      </c>
      <c r="I46" s="2">
        <f t="shared" si="2"/>
        <v>-2157.6</v>
      </c>
      <c r="J46" s="15">
        <f t="shared" si="3"/>
        <v>-1</v>
      </c>
    </row>
    <row r="47" spans="1:10" x14ac:dyDescent="0.25">
      <c r="A47" s="1"/>
      <c r="B47" s="1"/>
      <c r="C47" s="1"/>
      <c r="D47" s="1"/>
      <c r="E47" s="1" t="s">
        <v>20</v>
      </c>
      <c r="F47" s="1"/>
      <c r="G47" s="2">
        <v>5988.21</v>
      </c>
      <c r="H47" s="2">
        <v>5140.5600000000004</v>
      </c>
      <c r="I47" s="2">
        <f t="shared" si="2"/>
        <v>847.65</v>
      </c>
      <c r="J47" s="15">
        <f t="shared" si="3"/>
        <v>0.16489000000000001</v>
      </c>
    </row>
    <row r="48" spans="1:10" x14ac:dyDescent="0.25">
      <c r="A48" s="1"/>
      <c r="B48" s="1"/>
      <c r="C48" s="1"/>
      <c r="D48" s="1"/>
      <c r="E48" s="1" t="s">
        <v>21</v>
      </c>
      <c r="F48" s="1"/>
      <c r="G48" s="2">
        <v>2687.85</v>
      </c>
      <c r="H48" s="2">
        <v>2565.85</v>
      </c>
      <c r="I48" s="2">
        <f t="shared" si="2"/>
        <v>122</v>
      </c>
      <c r="J48" s="15">
        <f t="shared" si="3"/>
        <v>4.7550000000000002E-2</v>
      </c>
    </row>
    <row r="49" spans="1:10" x14ac:dyDescent="0.25">
      <c r="A49" s="1"/>
      <c r="B49" s="1"/>
      <c r="C49" s="1"/>
      <c r="D49" s="1"/>
      <c r="E49" s="1" t="s">
        <v>22</v>
      </c>
      <c r="F49" s="1"/>
      <c r="G49" s="2">
        <v>4837.1499999999996</v>
      </c>
      <c r="H49" s="2">
        <v>45155.19</v>
      </c>
      <c r="I49" s="2">
        <f t="shared" si="2"/>
        <v>-40318.04</v>
      </c>
      <c r="J49" s="15">
        <f t="shared" si="3"/>
        <v>-0.89288000000000001</v>
      </c>
    </row>
    <row r="50" spans="1:10" x14ac:dyDescent="0.25">
      <c r="A50" s="1"/>
      <c r="B50" s="1"/>
      <c r="C50" s="1"/>
      <c r="D50" s="1"/>
      <c r="E50" s="1" t="s">
        <v>23</v>
      </c>
      <c r="F50" s="1"/>
      <c r="G50" s="2">
        <v>1.45</v>
      </c>
      <c r="H50" s="2">
        <v>995.7</v>
      </c>
      <c r="I50" s="2">
        <f t="shared" si="2"/>
        <v>-994.25</v>
      </c>
      <c r="J50" s="15">
        <f t="shared" si="3"/>
        <v>-0.99853999999999998</v>
      </c>
    </row>
    <row r="51" spans="1:10" x14ac:dyDescent="0.25">
      <c r="A51" s="1"/>
      <c r="B51" s="1"/>
      <c r="C51" s="1"/>
      <c r="D51" s="1"/>
      <c r="E51" s="1" t="s">
        <v>24</v>
      </c>
      <c r="F51" s="1"/>
      <c r="G51" s="2">
        <v>14191.17</v>
      </c>
      <c r="H51" s="2">
        <v>50363.96</v>
      </c>
      <c r="I51" s="2">
        <f t="shared" si="2"/>
        <v>-36172.79</v>
      </c>
      <c r="J51" s="15">
        <f t="shared" si="3"/>
        <v>-0.71823000000000004</v>
      </c>
    </row>
    <row r="52" spans="1:10" x14ac:dyDescent="0.25">
      <c r="A52" s="1"/>
      <c r="B52" s="1"/>
      <c r="C52" s="1"/>
      <c r="D52" s="1"/>
      <c r="E52" s="1" t="s">
        <v>25</v>
      </c>
      <c r="F52" s="1"/>
      <c r="G52" s="2">
        <v>186.38</v>
      </c>
      <c r="H52" s="2">
        <v>0</v>
      </c>
      <c r="I52" s="2">
        <f t="shared" si="2"/>
        <v>186.38</v>
      </c>
      <c r="J52" s="15">
        <f t="shared" si="3"/>
        <v>1</v>
      </c>
    </row>
    <row r="53" spans="1:10" x14ac:dyDescent="0.25">
      <c r="A53" s="1"/>
      <c r="B53" s="1"/>
      <c r="C53" s="1"/>
      <c r="D53" s="1"/>
      <c r="E53" s="1" t="s">
        <v>26</v>
      </c>
      <c r="F53" s="1"/>
      <c r="G53" s="2"/>
      <c r="H53" s="2"/>
      <c r="I53" s="2"/>
      <c r="J53" s="15"/>
    </row>
    <row r="54" spans="1:10" x14ac:dyDescent="0.25">
      <c r="A54" s="1"/>
      <c r="B54" s="1"/>
      <c r="C54" s="1"/>
      <c r="D54" s="1"/>
      <c r="E54" s="1"/>
      <c r="F54" s="1" t="s">
        <v>186</v>
      </c>
      <c r="G54" s="2">
        <v>0</v>
      </c>
      <c r="H54" s="2">
        <v>14950</v>
      </c>
      <c r="I54" s="2">
        <f t="shared" ref="I54:I85" si="4">ROUND((G54-H54),5)</f>
        <v>-14950</v>
      </c>
      <c r="J54" s="15">
        <f t="shared" ref="J54:J85" si="5">ROUND(IF(G54=0, IF(H54=0, 0, SIGN(-H54)), IF(H54=0, SIGN(G54), (G54-H54)/ABS(H54))),5)</f>
        <v>-1</v>
      </c>
    </row>
    <row r="55" spans="1:10" x14ac:dyDescent="0.25">
      <c r="A55" s="1"/>
      <c r="B55" s="1"/>
      <c r="C55" s="1"/>
      <c r="D55" s="1"/>
      <c r="E55" s="1"/>
      <c r="F55" s="1" t="s">
        <v>187</v>
      </c>
      <c r="G55" s="2">
        <v>9000</v>
      </c>
      <c r="H55" s="2">
        <v>6000</v>
      </c>
      <c r="I55" s="2">
        <f t="shared" si="4"/>
        <v>3000</v>
      </c>
      <c r="J55" s="15">
        <f t="shared" si="5"/>
        <v>0.5</v>
      </c>
    </row>
    <row r="56" spans="1:10" x14ac:dyDescent="0.25">
      <c r="A56" s="1"/>
      <c r="B56" s="1"/>
      <c r="C56" s="1"/>
      <c r="D56" s="1"/>
      <c r="E56" s="1"/>
      <c r="F56" s="1" t="s">
        <v>188</v>
      </c>
      <c r="G56" s="2">
        <v>2000</v>
      </c>
      <c r="H56" s="2">
        <v>2000</v>
      </c>
      <c r="I56" s="2">
        <f t="shared" si="4"/>
        <v>0</v>
      </c>
      <c r="J56" s="15">
        <f t="shared" si="5"/>
        <v>0</v>
      </c>
    </row>
    <row r="57" spans="1:10" x14ac:dyDescent="0.25">
      <c r="A57" s="1"/>
      <c r="B57" s="1"/>
      <c r="C57" s="1"/>
      <c r="D57" s="1"/>
      <c r="E57" s="1"/>
      <c r="F57" s="1" t="s">
        <v>189</v>
      </c>
      <c r="G57" s="2">
        <v>2000</v>
      </c>
      <c r="H57" s="2">
        <v>0</v>
      </c>
      <c r="I57" s="2">
        <f t="shared" si="4"/>
        <v>2000</v>
      </c>
      <c r="J57" s="15">
        <f t="shared" si="5"/>
        <v>1</v>
      </c>
    </row>
    <row r="58" spans="1:10" x14ac:dyDescent="0.25">
      <c r="A58" s="1"/>
      <c r="B58" s="1"/>
      <c r="C58" s="1"/>
      <c r="D58" s="1"/>
      <c r="E58" s="1"/>
      <c r="F58" s="1" t="s">
        <v>190</v>
      </c>
      <c r="G58" s="2">
        <v>2000</v>
      </c>
      <c r="H58" s="2">
        <v>0</v>
      </c>
      <c r="I58" s="2">
        <f t="shared" si="4"/>
        <v>2000</v>
      </c>
      <c r="J58" s="15">
        <f t="shared" si="5"/>
        <v>1</v>
      </c>
    </row>
    <row r="59" spans="1:10" x14ac:dyDescent="0.25">
      <c r="A59" s="1"/>
      <c r="B59" s="1"/>
      <c r="C59" s="1"/>
      <c r="D59" s="1"/>
      <c r="E59" s="1"/>
      <c r="F59" s="1" t="s">
        <v>191</v>
      </c>
      <c r="G59" s="2">
        <v>49930</v>
      </c>
      <c r="H59" s="2">
        <v>24604</v>
      </c>
      <c r="I59" s="2">
        <f t="shared" si="4"/>
        <v>25326</v>
      </c>
      <c r="J59" s="15">
        <f t="shared" si="5"/>
        <v>1.0293399999999999</v>
      </c>
    </row>
    <row r="60" spans="1:10" x14ac:dyDescent="0.25">
      <c r="A60" s="1"/>
      <c r="B60" s="1"/>
      <c r="C60" s="1"/>
      <c r="D60" s="1"/>
      <c r="E60" s="1"/>
      <c r="F60" s="1" t="s">
        <v>192</v>
      </c>
      <c r="G60" s="2">
        <v>5000</v>
      </c>
      <c r="H60" s="2">
        <v>4989</v>
      </c>
      <c r="I60" s="2">
        <f t="shared" si="4"/>
        <v>11</v>
      </c>
      <c r="J60" s="15">
        <f t="shared" si="5"/>
        <v>2.2000000000000001E-3</v>
      </c>
    </row>
    <row r="61" spans="1:10" x14ac:dyDescent="0.25">
      <c r="A61" s="1"/>
      <c r="B61" s="1"/>
      <c r="C61" s="1"/>
      <c r="D61" s="1"/>
      <c r="E61" s="1"/>
      <c r="F61" s="1" t="s">
        <v>193</v>
      </c>
      <c r="G61" s="2">
        <v>10000</v>
      </c>
      <c r="H61" s="2">
        <v>49150</v>
      </c>
      <c r="I61" s="2">
        <f t="shared" si="4"/>
        <v>-39150</v>
      </c>
      <c r="J61" s="15">
        <f t="shared" si="5"/>
        <v>-0.79654000000000003</v>
      </c>
    </row>
    <row r="62" spans="1:10" x14ac:dyDescent="0.25">
      <c r="A62" s="1"/>
      <c r="B62" s="1"/>
      <c r="C62" s="1"/>
      <c r="D62" s="1"/>
      <c r="E62" s="1"/>
      <c r="F62" s="1" t="s">
        <v>194</v>
      </c>
      <c r="G62" s="2">
        <v>5500</v>
      </c>
      <c r="H62" s="2">
        <v>0</v>
      </c>
      <c r="I62" s="2">
        <f t="shared" si="4"/>
        <v>5500</v>
      </c>
      <c r="J62" s="15">
        <f t="shared" si="5"/>
        <v>1</v>
      </c>
    </row>
    <row r="63" spans="1:10" x14ac:dyDescent="0.25">
      <c r="A63" s="1"/>
      <c r="B63" s="1"/>
      <c r="C63" s="1"/>
      <c r="D63" s="1"/>
      <c r="E63" s="1"/>
      <c r="F63" s="1" t="s">
        <v>195</v>
      </c>
      <c r="G63" s="2">
        <v>-2237.4699999999998</v>
      </c>
      <c r="H63" s="2">
        <v>-133.52000000000001</v>
      </c>
      <c r="I63" s="2">
        <f t="shared" si="4"/>
        <v>-2103.9499999999998</v>
      </c>
      <c r="J63" s="15">
        <f t="shared" si="5"/>
        <v>-15.75756</v>
      </c>
    </row>
    <row r="64" spans="1:10" ht="15.75" thickBot="1" x14ac:dyDescent="0.3">
      <c r="A64" s="1"/>
      <c r="B64" s="1"/>
      <c r="C64" s="1"/>
      <c r="D64" s="1"/>
      <c r="E64" s="1"/>
      <c r="F64" s="1" t="s">
        <v>196</v>
      </c>
      <c r="G64" s="23">
        <v>3883.76</v>
      </c>
      <c r="H64" s="23">
        <v>1581</v>
      </c>
      <c r="I64" s="23">
        <f t="shared" si="4"/>
        <v>2302.7600000000002</v>
      </c>
      <c r="J64" s="27">
        <f t="shared" si="5"/>
        <v>1.45652</v>
      </c>
    </row>
    <row r="65" spans="1:10" x14ac:dyDescent="0.25">
      <c r="A65" s="1"/>
      <c r="B65" s="1"/>
      <c r="C65" s="1"/>
      <c r="D65" s="1"/>
      <c r="E65" s="1" t="s">
        <v>197</v>
      </c>
      <c r="F65" s="1"/>
      <c r="G65" s="2">
        <f>ROUND(SUM(G53:G64),5)</f>
        <v>87076.29</v>
      </c>
      <c r="H65" s="2">
        <f>ROUND(SUM(H53:H64),5)</f>
        <v>103140.48</v>
      </c>
      <c r="I65" s="2">
        <f t="shared" si="4"/>
        <v>-16064.19</v>
      </c>
      <c r="J65" s="15">
        <f t="shared" si="5"/>
        <v>-0.15575</v>
      </c>
    </row>
    <row r="66" spans="1:10" x14ac:dyDescent="0.25">
      <c r="A66" s="1"/>
      <c r="B66" s="1"/>
      <c r="C66" s="1"/>
      <c r="D66" s="1"/>
      <c r="E66" s="1" t="s">
        <v>198</v>
      </c>
      <c r="F66" s="1"/>
      <c r="G66" s="2">
        <v>0</v>
      </c>
      <c r="H66" s="2">
        <v>0.01</v>
      </c>
      <c r="I66" s="2">
        <f t="shared" si="4"/>
        <v>-0.01</v>
      </c>
      <c r="J66" s="15">
        <f t="shared" si="5"/>
        <v>-1</v>
      </c>
    </row>
    <row r="67" spans="1:10" x14ac:dyDescent="0.25">
      <c r="A67" s="1"/>
      <c r="B67" s="1"/>
      <c r="C67" s="1"/>
      <c r="D67" s="1"/>
      <c r="E67" s="1" t="s">
        <v>27</v>
      </c>
      <c r="F67" s="1"/>
      <c r="G67" s="2">
        <v>20966.150000000001</v>
      </c>
      <c r="H67" s="2">
        <v>0</v>
      </c>
      <c r="I67" s="2">
        <f t="shared" si="4"/>
        <v>20966.150000000001</v>
      </c>
      <c r="J67" s="15">
        <f t="shared" si="5"/>
        <v>1</v>
      </c>
    </row>
    <row r="68" spans="1:10" x14ac:dyDescent="0.25">
      <c r="A68" s="1"/>
      <c r="B68" s="1"/>
      <c r="C68" s="1"/>
      <c r="D68" s="1"/>
      <c r="E68" s="1" t="s">
        <v>28</v>
      </c>
      <c r="F68" s="1"/>
      <c r="G68" s="2">
        <v>-55.05</v>
      </c>
      <c r="H68" s="2">
        <v>0</v>
      </c>
      <c r="I68" s="2">
        <f t="shared" si="4"/>
        <v>-55.05</v>
      </c>
      <c r="J68" s="15">
        <f t="shared" si="5"/>
        <v>-1</v>
      </c>
    </row>
    <row r="69" spans="1:10" x14ac:dyDescent="0.25">
      <c r="A69" s="1"/>
      <c r="B69" s="1"/>
      <c r="C69" s="1"/>
      <c r="D69" s="1"/>
      <c r="E69" s="1" t="s">
        <v>29</v>
      </c>
      <c r="F69" s="1"/>
      <c r="G69" s="2">
        <v>2689.23</v>
      </c>
      <c r="H69" s="2">
        <v>4112.28</v>
      </c>
      <c r="I69" s="2">
        <f t="shared" si="4"/>
        <v>-1423.05</v>
      </c>
      <c r="J69" s="15">
        <f t="shared" si="5"/>
        <v>-0.34605000000000002</v>
      </c>
    </row>
    <row r="70" spans="1:10" x14ac:dyDescent="0.25">
      <c r="A70" s="1"/>
      <c r="B70" s="1"/>
      <c r="C70" s="1"/>
      <c r="D70" s="1"/>
      <c r="E70" s="1" t="s">
        <v>30</v>
      </c>
      <c r="F70" s="1"/>
      <c r="G70" s="2">
        <v>1268.22</v>
      </c>
      <c r="H70" s="2">
        <v>1587.75</v>
      </c>
      <c r="I70" s="2">
        <f t="shared" si="4"/>
        <v>-319.52999999999997</v>
      </c>
      <c r="J70" s="15">
        <f t="shared" si="5"/>
        <v>-0.20125000000000001</v>
      </c>
    </row>
    <row r="71" spans="1:10" x14ac:dyDescent="0.25">
      <c r="A71" s="1"/>
      <c r="B71" s="1"/>
      <c r="C71" s="1"/>
      <c r="D71" s="1"/>
      <c r="E71" s="1" t="s">
        <v>31</v>
      </c>
      <c r="F71" s="1"/>
      <c r="G71" s="2">
        <v>2110.56</v>
      </c>
      <c r="H71" s="2">
        <v>755.59</v>
      </c>
      <c r="I71" s="2">
        <f t="shared" si="4"/>
        <v>1354.97</v>
      </c>
      <c r="J71" s="15">
        <f t="shared" si="5"/>
        <v>1.7932600000000001</v>
      </c>
    </row>
    <row r="72" spans="1:10" x14ac:dyDescent="0.25">
      <c r="A72" s="1"/>
      <c r="B72" s="1"/>
      <c r="C72" s="1"/>
      <c r="D72" s="1"/>
      <c r="E72" s="1" t="s">
        <v>32</v>
      </c>
      <c r="F72" s="1"/>
      <c r="G72" s="2">
        <v>13798.99</v>
      </c>
      <c r="H72" s="2">
        <v>14434.94</v>
      </c>
      <c r="I72" s="2">
        <f t="shared" si="4"/>
        <v>-635.95000000000005</v>
      </c>
      <c r="J72" s="15">
        <f t="shared" si="5"/>
        <v>-4.4060000000000002E-2</v>
      </c>
    </row>
    <row r="73" spans="1:10" x14ac:dyDescent="0.25">
      <c r="A73" s="1"/>
      <c r="B73" s="1"/>
      <c r="C73" s="1"/>
      <c r="D73" s="1"/>
      <c r="E73" s="1" t="s">
        <v>33</v>
      </c>
      <c r="F73" s="1"/>
      <c r="G73" s="2">
        <v>1782.63</v>
      </c>
      <c r="H73" s="2">
        <v>343.66</v>
      </c>
      <c r="I73" s="2">
        <f t="shared" si="4"/>
        <v>1438.97</v>
      </c>
      <c r="J73" s="15">
        <f t="shared" si="5"/>
        <v>4.1871900000000002</v>
      </c>
    </row>
    <row r="74" spans="1:10" x14ac:dyDescent="0.25">
      <c r="A74" s="1"/>
      <c r="B74" s="1"/>
      <c r="C74" s="1"/>
      <c r="D74" s="1"/>
      <c r="E74" s="1" t="s">
        <v>34</v>
      </c>
      <c r="F74" s="1"/>
      <c r="G74" s="2">
        <v>5605.51</v>
      </c>
      <c r="H74" s="2">
        <v>6474.01</v>
      </c>
      <c r="I74" s="2">
        <f t="shared" si="4"/>
        <v>-868.5</v>
      </c>
      <c r="J74" s="15">
        <f t="shared" si="5"/>
        <v>-0.13414999999999999</v>
      </c>
    </row>
    <row r="75" spans="1:10" x14ac:dyDescent="0.25">
      <c r="A75" s="1"/>
      <c r="B75" s="1"/>
      <c r="C75" s="1"/>
      <c r="D75" s="1"/>
      <c r="E75" s="1" t="s">
        <v>35</v>
      </c>
      <c r="F75" s="1"/>
      <c r="G75" s="2">
        <v>7222.58</v>
      </c>
      <c r="H75" s="2">
        <v>3178.35</v>
      </c>
      <c r="I75" s="2">
        <f t="shared" si="4"/>
        <v>4044.23</v>
      </c>
      <c r="J75" s="15">
        <f t="shared" si="5"/>
        <v>1.2724299999999999</v>
      </c>
    </row>
    <row r="76" spans="1:10" x14ac:dyDescent="0.25">
      <c r="A76" s="1"/>
      <c r="B76" s="1"/>
      <c r="C76" s="1"/>
      <c r="D76" s="1"/>
      <c r="E76" s="1" t="s">
        <v>36</v>
      </c>
      <c r="F76" s="1"/>
      <c r="G76" s="2">
        <v>6891.22</v>
      </c>
      <c r="H76" s="2">
        <v>7218.52</v>
      </c>
      <c r="I76" s="2">
        <f t="shared" si="4"/>
        <v>-327.3</v>
      </c>
      <c r="J76" s="15">
        <f t="shared" si="5"/>
        <v>-4.5339999999999998E-2</v>
      </c>
    </row>
    <row r="77" spans="1:10" x14ac:dyDescent="0.25">
      <c r="A77" s="1"/>
      <c r="B77" s="1"/>
      <c r="C77" s="1"/>
      <c r="D77" s="1"/>
      <c r="E77" s="1" t="s">
        <v>37</v>
      </c>
      <c r="F77" s="1"/>
      <c r="G77" s="2">
        <v>431.9</v>
      </c>
      <c r="H77" s="2">
        <v>20.74</v>
      </c>
      <c r="I77" s="2">
        <f t="shared" si="4"/>
        <v>411.16</v>
      </c>
      <c r="J77" s="15">
        <f t="shared" si="5"/>
        <v>19.824490000000001</v>
      </c>
    </row>
    <row r="78" spans="1:10" x14ac:dyDescent="0.25">
      <c r="A78" s="1"/>
      <c r="B78" s="1"/>
      <c r="C78" s="1"/>
      <c r="D78" s="1"/>
      <c r="E78" s="1" t="s">
        <v>38</v>
      </c>
      <c r="F78" s="1"/>
      <c r="G78" s="2">
        <v>376.75</v>
      </c>
      <c r="H78" s="2">
        <v>35.94</v>
      </c>
      <c r="I78" s="2">
        <f t="shared" si="4"/>
        <v>340.81</v>
      </c>
      <c r="J78" s="15">
        <f t="shared" si="5"/>
        <v>9.4827499999999993</v>
      </c>
    </row>
    <row r="79" spans="1:10" x14ac:dyDescent="0.25">
      <c r="A79" s="1"/>
      <c r="B79" s="1"/>
      <c r="C79" s="1"/>
      <c r="D79" s="1"/>
      <c r="E79" s="1" t="s">
        <v>39</v>
      </c>
      <c r="F79" s="1"/>
      <c r="G79" s="2">
        <v>23665.39</v>
      </c>
      <c r="H79" s="2">
        <v>25347.46</v>
      </c>
      <c r="I79" s="2">
        <f t="shared" si="4"/>
        <v>-1682.07</v>
      </c>
      <c r="J79" s="15">
        <f t="shared" si="5"/>
        <v>-6.6360000000000002E-2</v>
      </c>
    </row>
    <row r="80" spans="1:10" x14ac:dyDescent="0.25">
      <c r="A80" s="1"/>
      <c r="B80" s="1"/>
      <c r="C80" s="1"/>
      <c r="D80" s="1"/>
      <c r="E80" s="1" t="s">
        <v>40</v>
      </c>
      <c r="F80" s="1"/>
      <c r="G80" s="2">
        <v>199044.11</v>
      </c>
      <c r="H80" s="2">
        <v>205311.75</v>
      </c>
      <c r="I80" s="2">
        <f t="shared" si="4"/>
        <v>-6267.64</v>
      </c>
      <c r="J80" s="15">
        <f t="shared" si="5"/>
        <v>-3.0530000000000002E-2</v>
      </c>
    </row>
    <row r="81" spans="1:10" x14ac:dyDescent="0.25">
      <c r="A81" s="1"/>
      <c r="B81" s="1"/>
      <c r="C81" s="1"/>
      <c r="D81" s="1"/>
      <c r="E81" s="1" t="s">
        <v>41</v>
      </c>
      <c r="F81" s="1"/>
      <c r="G81" s="2">
        <v>31473.4</v>
      </c>
      <c r="H81" s="2">
        <v>17497.45</v>
      </c>
      <c r="I81" s="2">
        <f t="shared" si="4"/>
        <v>13975.95</v>
      </c>
      <c r="J81" s="15">
        <f t="shared" si="5"/>
        <v>0.79874000000000001</v>
      </c>
    </row>
    <row r="82" spans="1:10" x14ac:dyDescent="0.25">
      <c r="A82" s="1"/>
      <c r="B82" s="1"/>
      <c r="C82" s="1"/>
      <c r="D82" s="1"/>
      <c r="E82" s="1" t="s">
        <v>42</v>
      </c>
      <c r="F82" s="1"/>
      <c r="G82" s="2">
        <v>15536.42</v>
      </c>
      <c r="H82" s="2">
        <v>16989.689999999999</v>
      </c>
      <c r="I82" s="2">
        <f t="shared" si="4"/>
        <v>-1453.27</v>
      </c>
      <c r="J82" s="15">
        <f t="shared" si="5"/>
        <v>-8.5540000000000005E-2</v>
      </c>
    </row>
    <row r="83" spans="1:10" ht="15.75" thickBot="1" x14ac:dyDescent="0.3">
      <c r="A83" s="1"/>
      <c r="B83" s="1"/>
      <c r="C83" s="1"/>
      <c r="D83" s="1"/>
      <c r="E83" s="1" t="s">
        <v>43</v>
      </c>
      <c r="F83" s="1"/>
      <c r="G83" s="3">
        <v>950</v>
      </c>
      <c r="H83" s="3">
        <v>0</v>
      </c>
      <c r="I83" s="3">
        <f t="shared" si="4"/>
        <v>950</v>
      </c>
      <c r="J83" s="16">
        <f t="shared" si="5"/>
        <v>1</v>
      </c>
    </row>
    <row r="84" spans="1:10" ht="15.75" thickBot="1" x14ac:dyDescent="0.3">
      <c r="A84" s="1"/>
      <c r="B84" s="1"/>
      <c r="C84" s="1"/>
      <c r="D84" s="1" t="s">
        <v>44</v>
      </c>
      <c r="E84" s="1"/>
      <c r="F84" s="1"/>
      <c r="G84" s="4">
        <f>ROUND(SUM(G35:G52)+SUM(G65:G83),5)</f>
        <v>535441.31000000006</v>
      </c>
      <c r="H84" s="4">
        <f>ROUND(SUM(H35:H52)+SUM(H65:H83),5)</f>
        <v>616975.48</v>
      </c>
      <c r="I84" s="4">
        <f t="shared" si="4"/>
        <v>-81534.17</v>
      </c>
      <c r="J84" s="17">
        <f t="shared" si="5"/>
        <v>-0.13214999999999999</v>
      </c>
    </row>
    <row r="85" spans="1:10" x14ac:dyDescent="0.25">
      <c r="A85" s="1"/>
      <c r="B85" s="1" t="s">
        <v>45</v>
      </c>
      <c r="C85" s="1"/>
      <c r="D85" s="1"/>
      <c r="E85" s="1"/>
      <c r="F85" s="1"/>
      <c r="G85" s="2">
        <f>ROUND(G3+G34-G84,5)</f>
        <v>110849.34</v>
      </c>
      <c r="H85" s="2">
        <f>ROUND(H3+H34-H84,5)</f>
        <v>131027.56</v>
      </c>
      <c r="I85" s="2">
        <f t="shared" si="4"/>
        <v>-20178.22</v>
      </c>
      <c r="J85" s="15">
        <f t="shared" si="5"/>
        <v>-0.154</v>
      </c>
    </row>
    <row r="86" spans="1:10" x14ac:dyDescent="0.25">
      <c r="A86" s="1"/>
      <c r="B86" s="1" t="s">
        <v>46</v>
      </c>
      <c r="C86" s="1"/>
      <c r="D86" s="1"/>
      <c r="E86" s="1"/>
      <c r="F86" s="1"/>
      <c r="G86" s="2"/>
      <c r="H86" s="2"/>
      <c r="I86" s="2"/>
      <c r="J86" s="15"/>
    </row>
    <row r="87" spans="1:10" x14ac:dyDescent="0.25">
      <c r="A87" s="1"/>
      <c r="B87" s="1"/>
      <c r="C87" s="1" t="s">
        <v>47</v>
      </c>
      <c r="D87" s="1"/>
      <c r="E87" s="1"/>
      <c r="F87" s="1"/>
      <c r="G87" s="2"/>
      <c r="H87" s="2"/>
      <c r="I87" s="2"/>
      <c r="J87" s="15"/>
    </row>
    <row r="88" spans="1:10" x14ac:dyDescent="0.25">
      <c r="A88" s="1"/>
      <c r="B88" s="1"/>
      <c r="C88" s="1"/>
      <c r="D88" s="1" t="s">
        <v>48</v>
      </c>
      <c r="E88" s="1"/>
      <c r="F88" s="1"/>
      <c r="G88" s="2">
        <v>94554</v>
      </c>
      <c r="H88" s="2">
        <v>181973.55</v>
      </c>
      <c r="I88" s="2">
        <f>ROUND((G88-H88),5)</f>
        <v>-87419.55</v>
      </c>
      <c r="J88" s="15">
        <f>ROUND(IF(G88=0, IF(H88=0, 0, SIGN(-H88)), IF(H88=0, SIGN(G88), (G88-H88)/ABS(H88))),5)</f>
        <v>-0.48039999999999999</v>
      </c>
    </row>
    <row r="89" spans="1:10" x14ac:dyDescent="0.25">
      <c r="A89" s="1"/>
      <c r="B89" s="1"/>
      <c r="C89" s="1"/>
      <c r="D89" s="1" t="s">
        <v>49</v>
      </c>
      <c r="E89" s="1"/>
      <c r="F89" s="1"/>
      <c r="G89" s="2"/>
      <c r="H89" s="2"/>
      <c r="I89" s="2"/>
      <c r="J89" s="15"/>
    </row>
    <row r="90" spans="1:10" x14ac:dyDescent="0.25">
      <c r="A90" s="1"/>
      <c r="B90" s="1"/>
      <c r="C90" s="1"/>
      <c r="D90" s="1"/>
      <c r="E90" s="1" t="s">
        <v>199</v>
      </c>
      <c r="F90" s="1"/>
      <c r="G90" s="2">
        <v>354.64</v>
      </c>
      <c r="H90" s="2">
        <v>194.58</v>
      </c>
      <c r="I90" s="2">
        <f t="shared" ref="I90:I96" si="6">ROUND((G90-H90),5)</f>
        <v>160.06</v>
      </c>
      <c r="J90" s="15">
        <f t="shared" ref="J90:J96" si="7">ROUND(IF(G90=0, IF(H90=0, 0, SIGN(-H90)), IF(H90=0, SIGN(G90), (G90-H90)/ABS(H90))),5)</f>
        <v>0.82259000000000004</v>
      </c>
    </row>
    <row r="91" spans="1:10" x14ac:dyDescent="0.25">
      <c r="A91" s="1"/>
      <c r="B91" s="1"/>
      <c r="C91" s="1"/>
      <c r="D91" s="1"/>
      <c r="E91" s="1" t="s">
        <v>200</v>
      </c>
      <c r="F91" s="1"/>
      <c r="G91" s="2">
        <v>12276.42</v>
      </c>
      <c r="H91" s="2">
        <v>13215.15</v>
      </c>
      <c r="I91" s="2">
        <f t="shared" si="6"/>
        <v>-938.73</v>
      </c>
      <c r="J91" s="15">
        <f t="shared" si="7"/>
        <v>-7.1029999999999996E-2</v>
      </c>
    </row>
    <row r="92" spans="1:10" ht="15.75" thickBot="1" x14ac:dyDescent="0.3">
      <c r="A92" s="1"/>
      <c r="B92" s="1"/>
      <c r="C92" s="1"/>
      <c r="D92" s="1"/>
      <c r="E92" s="1" t="s">
        <v>201</v>
      </c>
      <c r="F92" s="1"/>
      <c r="G92" s="3">
        <v>-125092.62</v>
      </c>
      <c r="H92" s="3">
        <v>68222.34</v>
      </c>
      <c r="I92" s="3">
        <f t="shared" si="6"/>
        <v>-193314.96</v>
      </c>
      <c r="J92" s="16">
        <f t="shared" si="7"/>
        <v>-2.8336000000000001</v>
      </c>
    </row>
    <row r="93" spans="1:10" ht="15.75" thickBot="1" x14ac:dyDescent="0.3">
      <c r="A93" s="1"/>
      <c r="B93" s="1"/>
      <c r="C93" s="1"/>
      <c r="D93" s="1" t="s">
        <v>202</v>
      </c>
      <c r="E93" s="1"/>
      <c r="F93" s="1"/>
      <c r="G93" s="5">
        <f>ROUND(SUM(G89:G92),5)</f>
        <v>-112461.56</v>
      </c>
      <c r="H93" s="5">
        <f>ROUND(SUM(H89:H92),5)</f>
        <v>81632.070000000007</v>
      </c>
      <c r="I93" s="5">
        <f t="shared" si="6"/>
        <v>-194093.63</v>
      </c>
      <c r="J93" s="18">
        <f t="shared" si="7"/>
        <v>-2.3776600000000001</v>
      </c>
    </row>
    <row r="94" spans="1:10" ht="15.75" thickBot="1" x14ac:dyDescent="0.3">
      <c r="A94" s="1"/>
      <c r="B94" s="1"/>
      <c r="C94" s="1" t="s">
        <v>50</v>
      </c>
      <c r="D94" s="1"/>
      <c r="E94" s="1"/>
      <c r="F94" s="1"/>
      <c r="G94" s="5">
        <f>ROUND(SUM(G87:G88)+G93,5)</f>
        <v>-17907.560000000001</v>
      </c>
      <c r="H94" s="5">
        <f>ROUND(SUM(H87:H88)+H93,5)</f>
        <v>263605.62</v>
      </c>
      <c r="I94" s="5">
        <f t="shared" si="6"/>
        <v>-281513.18</v>
      </c>
      <c r="J94" s="18">
        <f t="shared" si="7"/>
        <v>-1.06793</v>
      </c>
    </row>
    <row r="95" spans="1:10" ht="15.75" thickBot="1" x14ac:dyDescent="0.3">
      <c r="A95" s="1"/>
      <c r="B95" s="1" t="s">
        <v>51</v>
      </c>
      <c r="C95" s="1"/>
      <c r="D95" s="1"/>
      <c r="E95" s="1"/>
      <c r="F95" s="1"/>
      <c r="G95" s="5">
        <f>ROUND(G86+G94,5)</f>
        <v>-17907.560000000001</v>
      </c>
      <c r="H95" s="5">
        <f>ROUND(H86+H94,5)</f>
        <v>263605.62</v>
      </c>
      <c r="I95" s="5">
        <f t="shared" si="6"/>
        <v>-281513.18</v>
      </c>
      <c r="J95" s="18">
        <f t="shared" si="7"/>
        <v>-1.06793</v>
      </c>
    </row>
    <row r="96" spans="1:10" s="7" customFormat="1" ht="12" thickBot="1" x14ac:dyDescent="0.25">
      <c r="A96" s="1" t="s">
        <v>52</v>
      </c>
      <c r="B96" s="1"/>
      <c r="C96" s="1"/>
      <c r="D96" s="1"/>
      <c r="E96" s="1"/>
      <c r="F96" s="1"/>
      <c r="G96" s="6">
        <f>ROUND(G85+G95,5)</f>
        <v>92941.78</v>
      </c>
      <c r="H96" s="6">
        <f>ROUND(H85+H95,5)</f>
        <v>394633.18</v>
      </c>
      <c r="I96" s="6">
        <f t="shared" si="6"/>
        <v>-301691.40000000002</v>
      </c>
      <c r="J96" s="19">
        <f t="shared" si="7"/>
        <v>-0.76449</v>
      </c>
    </row>
    <row r="97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2:47 PM
&amp;"Arial,Bold"&amp;8 11/14/15
&amp;"Arial,Bold"&amp;8 Accrual Basis&amp;C&amp;"Arial,Bold"&amp;12 The TREE Fund
&amp;"Arial,Bold"&amp;14 Statement of Activities
&amp;"Arial,Bold"&amp;10 January through September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8193" r:id="rId4" name="FILTER"/>
      </mc:Fallback>
    </mc:AlternateContent>
    <mc:AlternateContent xmlns:mc="http://schemas.openxmlformats.org/markup-compatibility/2006">
      <mc:Choice Requires="x14">
        <control shapeId="819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8194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workbookViewId="0">
      <selection sqref="A1:AK64"/>
    </sheetView>
  </sheetViews>
  <sheetFormatPr defaultRowHeight="12.75" x14ac:dyDescent="0.2"/>
  <cols>
    <col min="1" max="16384" width="9.140625" style="12"/>
  </cols>
  <sheetData>
    <row r="1" spans="1:37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</row>
    <row r="2" spans="1:37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</row>
    <row r="3" spans="1:37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</row>
    <row r="4" spans="1:37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</row>
    <row r="5" spans="1:37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6" spans="1:37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</row>
    <row r="7" spans="1:37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</row>
    <row r="8" spans="1:37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</row>
    <row r="9" spans="1:37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</row>
    <row r="10" spans="1:37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</row>
    <row r="11" spans="1:37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</row>
    <row r="12" spans="1:37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</row>
    <row r="13" spans="1:37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</row>
    <row r="14" spans="1:37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</row>
    <row r="15" spans="1:37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</row>
    <row r="16" spans="1:37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</row>
    <row r="17" spans="1:37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</row>
    <row r="18" spans="1:37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</row>
    <row r="19" spans="1:37" x14ac:dyDescent="0.2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</row>
    <row r="20" spans="1:37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</row>
    <row r="21" spans="1:37" x14ac:dyDescent="0.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</row>
    <row r="22" spans="1:37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</row>
    <row r="23" spans="1:37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</row>
    <row r="24" spans="1:37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</row>
    <row r="27" spans="1:37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37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37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</row>
    <row r="32" spans="1:37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</row>
    <row r="34" spans="1:37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</row>
    <row r="37" spans="1:37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</row>
    <row r="38" spans="1:37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</row>
    <row r="39" spans="1:37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</row>
    <row r="40" spans="1:37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</row>
    <row r="41" spans="1:37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3" spans="1:37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</row>
    <row r="44" spans="1:37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</row>
    <row r="45" spans="1:37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</row>
    <row r="46" spans="1:37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</row>
    <row r="47" spans="1:37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</row>
    <row r="48" spans="1:37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</row>
    <row r="49" spans="1:37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</row>
    <row r="50" spans="1:37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</row>
    <row r="51" spans="1:37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</row>
    <row r="52" spans="1:37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37" x14ac:dyDescent="0.2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37" x14ac:dyDescent="0.2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37" x14ac:dyDescent="0.2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</row>
    <row r="56" spans="1:37" x14ac:dyDescent="0.2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</row>
    <row r="57" spans="1:37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</row>
    <row r="58" spans="1:37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</row>
    <row r="59" spans="1:37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</row>
    <row r="60" spans="1:37" x14ac:dyDescent="0.2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</row>
    <row r="61" spans="1:37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</row>
    <row r="62" spans="1:37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</row>
    <row r="63" spans="1:37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</row>
    <row r="64" spans="1:37" x14ac:dyDescent="0.2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70"/>
  <sheetViews>
    <sheetView tabSelected="1" workbookViewId="0">
      <pane xSplit="6" ySplit="2" topLeftCell="G59" activePane="bottomRight" state="frozenSplit"/>
      <selection pane="topRight" activeCell="G1" sqref="G1"/>
      <selection pane="bottomLeft" activeCell="A3" sqref="A3"/>
      <selection pane="bottomRight" activeCell="G64" sqref="G64"/>
    </sheetView>
  </sheetViews>
  <sheetFormatPr defaultRowHeight="15" x14ac:dyDescent="0.25"/>
  <cols>
    <col min="1" max="5" width="3" style="10" customWidth="1"/>
    <col min="6" max="6" width="32.28515625" style="10" customWidth="1"/>
    <col min="7" max="9" width="8.42578125" style="11" bestFit="1" customWidth="1"/>
    <col min="10" max="10" width="9.28515625" style="11" bestFit="1" customWidth="1"/>
  </cols>
  <sheetData>
    <row r="1" spans="1:10" ht="15.75" thickBot="1" x14ac:dyDescent="0.3">
      <c r="A1" s="1"/>
      <c r="B1" s="1"/>
      <c r="C1" s="1"/>
      <c r="D1" s="1"/>
      <c r="E1" s="1"/>
      <c r="F1" s="1"/>
      <c r="G1" s="13"/>
      <c r="H1" s="13"/>
      <c r="I1" s="13"/>
      <c r="J1" s="13"/>
    </row>
    <row r="2" spans="1:10" s="9" customFormat="1" ht="16.5" thickTop="1" thickBot="1" x14ac:dyDescent="0.3">
      <c r="A2" s="8"/>
      <c r="B2" s="8"/>
      <c r="C2" s="8"/>
      <c r="D2" s="8"/>
      <c r="E2" s="8"/>
      <c r="F2" s="8"/>
      <c r="G2" s="14" t="s">
        <v>53</v>
      </c>
      <c r="H2" s="14" t="s">
        <v>203</v>
      </c>
      <c r="I2" s="14" t="s">
        <v>161</v>
      </c>
      <c r="J2" s="14" t="s">
        <v>162</v>
      </c>
    </row>
    <row r="3" spans="1:10" ht="15.75" thickTop="1" x14ac:dyDescent="0.25">
      <c r="A3" s="1"/>
      <c r="B3" s="1" t="s">
        <v>1</v>
      </c>
      <c r="C3" s="1"/>
      <c r="D3" s="1"/>
      <c r="E3" s="1"/>
      <c r="F3" s="1"/>
      <c r="G3" s="2"/>
      <c r="H3" s="2"/>
      <c r="I3" s="2"/>
      <c r="J3" s="15"/>
    </row>
    <row r="4" spans="1:10" x14ac:dyDescent="0.25">
      <c r="A4" s="1"/>
      <c r="B4" s="1"/>
      <c r="C4" s="1"/>
      <c r="D4" s="1" t="s">
        <v>2</v>
      </c>
      <c r="E4" s="1"/>
      <c r="F4" s="1"/>
      <c r="G4" s="2"/>
      <c r="H4" s="2"/>
      <c r="I4" s="2"/>
      <c r="J4" s="15"/>
    </row>
    <row r="5" spans="1:10" x14ac:dyDescent="0.25">
      <c r="A5" s="1"/>
      <c r="B5" s="1"/>
      <c r="C5" s="1"/>
      <c r="D5" s="1"/>
      <c r="E5" s="1" t="s">
        <v>3</v>
      </c>
      <c r="F5" s="1"/>
      <c r="G5" s="2"/>
      <c r="H5" s="2"/>
      <c r="I5" s="2"/>
      <c r="J5" s="15"/>
    </row>
    <row r="6" spans="1:10" x14ac:dyDescent="0.25">
      <c r="A6" s="1"/>
      <c r="B6" s="1"/>
      <c r="C6" s="1"/>
      <c r="D6" s="1"/>
      <c r="E6" s="1"/>
      <c r="F6" s="1" t="s">
        <v>163</v>
      </c>
      <c r="G6" s="2">
        <v>0</v>
      </c>
      <c r="H6" s="2">
        <v>30</v>
      </c>
      <c r="I6" s="2">
        <f>ROUND((G6-H6),5)</f>
        <v>-30</v>
      </c>
      <c r="J6" s="15">
        <f>ROUND(IF(G6=0, IF(H6=0, 0, SIGN(-H6)), IF(H6=0, SIGN(G6), (G6-H6)/ABS(H6))),5)</f>
        <v>-1</v>
      </c>
    </row>
    <row r="7" spans="1:10" x14ac:dyDescent="0.25">
      <c r="A7" s="1"/>
      <c r="B7" s="1"/>
      <c r="C7" s="1"/>
      <c r="D7" s="1"/>
      <c r="E7" s="1"/>
      <c r="F7" s="1" t="s">
        <v>164</v>
      </c>
      <c r="G7" s="2">
        <v>10600</v>
      </c>
      <c r="H7" s="2">
        <v>22507</v>
      </c>
      <c r="I7" s="2">
        <f>ROUND((G7-H7),5)</f>
        <v>-11907</v>
      </c>
      <c r="J7" s="15">
        <f>ROUND(IF(G7=0, IF(H7=0, 0, SIGN(-H7)), IF(H7=0, SIGN(G7), (G7-H7)/ABS(H7))),5)</f>
        <v>-0.52903999999999995</v>
      </c>
    </row>
    <row r="8" spans="1:10" ht="15.75" thickBot="1" x14ac:dyDescent="0.3">
      <c r="A8" s="1"/>
      <c r="B8" s="1"/>
      <c r="C8" s="1"/>
      <c r="D8" s="1"/>
      <c r="E8" s="1"/>
      <c r="F8" s="1" t="s">
        <v>165</v>
      </c>
      <c r="G8" s="23">
        <v>0</v>
      </c>
      <c r="H8" s="23">
        <v>985</v>
      </c>
      <c r="I8" s="23">
        <f>ROUND((G8-H8),5)</f>
        <v>-985</v>
      </c>
      <c r="J8" s="27">
        <f>ROUND(IF(G8=0, IF(H8=0, 0, SIGN(-H8)), IF(H8=0, SIGN(G8), (G8-H8)/ABS(H8))),5)</f>
        <v>-1</v>
      </c>
    </row>
    <row r="9" spans="1:10" x14ac:dyDescent="0.25">
      <c r="A9" s="1"/>
      <c r="B9" s="1"/>
      <c r="C9" s="1"/>
      <c r="D9" s="1"/>
      <c r="E9" s="1" t="s">
        <v>166</v>
      </c>
      <c r="F9" s="1"/>
      <c r="G9" s="2">
        <f>ROUND(SUM(G5:G8),5)</f>
        <v>10600</v>
      </c>
      <c r="H9" s="2">
        <f>ROUND(SUM(H5:H8),5)</f>
        <v>23522</v>
      </c>
      <c r="I9" s="2">
        <f>ROUND((G9-H9),5)</f>
        <v>-12922</v>
      </c>
      <c r="J9" s="15">
        <f>ROUND(IF(G9=0, IF(H9=0, 0, SIGN(-H9)), IF(H9=0, SIGN(G9), (G9-H9)/ABS(H9))),5)</f>
        <v>-0.54935999999999996</v>
      </c>
    </row>
    <row r="10" spans="1:10" x14ac:dyDescent="0.25">
      <c r="A10" s="1"/>
      <c r="B10" s="1"/>
      <c r="C10" s="1"/>
      <c r="D10" s="1"/>
      <c r="E10" s="1" t="s">
        <v>4</v>
      </c>
      <c r="F10" s="1"/>
      <c r="G10" s="2"/>
      <c r="H10" s="2"/>
      <c r="I10" s="2"/>
      <c r="J10" s="15"/>
    </row>
    <row r="11" spans="1:10" x14ac:dyDescent="0.25">
      <c r="A11" s="1"/>
      <c r="B11" s="1"/>
      <c r="C11" s="1"/>
      <c r="D11" s="1"/>
      <c r="E11" s="1"/>
      <c r="F11" s="1" t="s">
        <v>167</v>
      </c>
      <c r="G11" s="2">
        <v>30160</v>
      </c>
      <c r="H11" s="2">
        <v>21768.47</v>
      </c>
      <c r="I11" s="2">
        <f>ROUND((G11-H11),5)</f>
        <v>8391.5300000000007</v>
      </c>
      <c r="J11" s="15">
        <f>ROUND(IF(G11=0, IF(H11=0, 0, SIGN(-H11)), IF(H11=0, SIGN(G11), (G11-H11)/ABS(H11))),5)</f>
        <v>0.38549</v>
      </c>
    </row>
    <row r="12" spans="1:10" x14ac:dyDescent="0.25">
      <c r="A12" s="1"/>
      <c r="B12" s="1"/>
      <c r="C12" s="1"/>
      <c r="D12" s="1"/>
      <c r="E12" s="1"/>
      <c r="F12" s="1" t="s">
        <v>168</v>
      </c>
      <c r="G12" s="2">
        <v>33910</v>
      </c>
      <c r="H12" s="2">
        <v>12595</v>
      </c>
      <c r="I12" s="2">
        <f>ROUND((G12-H12),5)</f>
        <v>21315</v>
      </c>
      <c r="J12" s="15">
        <f>ROUND(IF(G12=0, IF(H12=0, 0, SIGN(-H12)), IF(H12=0, SIGN(G12), (G12-H12)/ABS(H12))),5)</f>
        <v>1.69234</v>
      </c>
    </row>
    <row r="13" spans="1:10" x14ac:dyDescent="0.25">
      <c r="A13" s="1"/>
      <c r="B13" s="1"/>
      <c r="C13" s="1"/>
      <c r="D13" s="1"/>
      <c r="E13" s="1"/>
      <c r="F13" s="1" t="s">
        <v>169</v>
      </c>
      <c r="G13" s="2">
        <v>10250</v>
      </c>
      <c r="H13" s="2">
        <v>2691.74</v>
      </c>
      <c r="I13" s="2">
        <f>ROUND((G13-H13),5)</f>
        <v>7558.26</v>
      </c>
      <c r="J13" s="15">
        <f>ROUND(IF(G13=0, IF(H13=0, 0, SIGN(-H13)), IF(H13=0, SIGN(G13), (G13-H13)/ABS(H13))),5)</f>
        <v>2.8079499999999999</v>
      </c>
    </row>
    <row r="14" spans="1:10" ht="15.75" thickBot="1" x14ac:dyDescent="0.3">
      <c r="A14" s="1"/>
      <c r="B14" s="1"/>
      <c r="C14" s="1"/>
      <c r="D14" s="1"/>
      <c r="E14" s="1"/>
      <c r="F14" s="1" t="s">
        <v>170</v>
      </c>
      <c r="G14" s="23">
        <v>100</v>
      </c>
      <c r="H14" s="23">
        <v>0</v>
      </c>
      <c r="I14" s="23">
        <f>ROUND((G14-H14),5)</f>
        <v>100</v>
      </c>
      <c r="J14" s="27">
        <f>ROUND(IF(G14=0, IF(H14=0, 0, SIGN(-H14)), IF(H14=0, SIGN(G14), (G14-H14)/ABS(H14))),5)</f>
        <v>1</v>
      </c>
    </row>
    <row r="15" spans="1:10" x14ac:dyDescent="0.25">
      <c r="A15" s="1"/>
      <c r="B15" s="1"/>
      <c r="C15" s="1"/>
      <c r="D15" s="1"/>
      <c r="E15" s="1" t="s">
        <v>171</v>
      </c>
      <c r="F15" s="1"/>
      <c r="G15" s="2">
        <f>ROUND(SUM(G10:G14),5)</f>
        <v>74420</v>
      </c>
      <c r="H15" s="2">
        <f>ROUND(SUM(H10:H14),5)</f>
        <v>37055.21</v>
      </c>
      <c r="I15" s="2">
        <f>ROUND((G15-H15),5)</f>
        <v>37364.79</v>
      </c>
      <c r="J15" s="15">
        <f>ROUND(IF(G15=0, IF(H15=0, 0, SIGN(-H15)), IF(H15=0, SIGN(G15), (G15-H15)/ABS(H15))),5)</f>
        <v>1.0083500000000001</v>
      </c>
    </row>
    <row r="16" spans="1:10" x14ac:dyDescent="0.25">
      <c r="A16" s="1"/>
      <c r="B16" s="1"/>
      <c r="C16" s="1"/>
      <c r="D16" s="1"/>
      <c r="E16" s="1" t="s">
        <v>5</v>
      </c>
      <c r="F16" s="1"/>
      <c r="G16" s="2"/>
      <c r="H16" s="2"/>
      <c r="I16" s="2"/>
      <c r="J16" s="15"/>
    </row>
    <row r="17" spans="1:10" x14ac:dyDescent="0.25">
      <c r="A17" s="1"/>
      <c r="B17" s="1"/>
      <c r="C17" s="1"/>
      <c r="D17" s="1"/>
      <c r="E17" s="1"/>
      <c r="F17" s="1" t="s">
        <v>173</v>
      </c>
      <c r="G17" s="2">
        <v>200</v>
      </c>
      <c r="H17" s="2">
        <v>500</v>
      </c>
      <c r="I17" s="2">
        <f t="shared" ref="I17:I28" si="0">ROUND((G17-H17),5)</f>
        <v>-300</v>
      </c>
      <c r="J17" s="15">
        <f t="shared" ref="J17:J28" si="1">ROUND(IF(G17=0, IF(H17=0, 0, SIGN(-H17)), IF(H17=0, SIGN(G17), (G17-H17)/ABS(H17))),5)</f>
        <v>-0.6</v>
      </c>
    </row>
    <row r="18" spans="1:10" x14ac:dyDescent="0.25">
      <c r="A18" s="1"/>
      <c r="B18" s="1"/>
      <c r="C18" s="1"/>
      <c r="D18" s="1"/>
      <c r="E18" s="1"/>
      <c r="F18" s="1" t="s">
        <v>174</v>
      </c>
      <c r="G18" s="2">
        <v>0</v>
      </c>
      <c r="H18" s="2">
        <v>2660</v>
      </c>
      <c r="I18" s="2">
        <f t="shared" si="0"/>
        <v>-2660</v>
      </c>
      <c r="J18" s="15">
        <f t="shared" si="1"/>
        <v>-1</v>
      </c>
    </row>
    <row r="19" spans="1:10" x14ac:dyDescent="0.25">
      <c r="A19" s="1"/>
      <c r="B19" s="1"/>
      <c r="C19" s="1"/>
      <c r="D19" s="1"/>
      <c r="E19" s="1"/>
      <c r="F19" s="1" t="s">
        <v>175</v>
      </c>
      <c r="G19" s="2">
        <v>-250</v>
      </c>
      <c r="H19" s="2">
        <v>2620</v>
      </c>
      <c r="I19" s="2">
        <f t="shared" si="0"/>
        <v>-2870</v>
      </c>
      <c r="J19" s="15">
        <f t="shared" si="1"/>
        <v>-1.0954200000000001</v>
      </c>
    </row>
    <row r="20" spans="1:10" x14ac:dyDescent="0.25">
      <c r="A20" s="1"/>
      <c r="B20" s="1"/>
      <c r="C20" s="1"/>
      <c r="D20" s="1"/>
      <c r="E20" s="1"/>
      <c r="F20" s="1" t="s">
        <v>177</v>
      </c>
      <c r="G20" s="2">
        <v>-3879.99</v>
      </c>
      <c r="H20" s="2">
        <v>0</v>
      </c>
      <c r="I20" s="2">
        <f t="shared" si="0"/>
        <v>-3879.99</v>
      </c>
      <c r="J20" s="15">
        <f t="shared" si="1"/>
        <v>-1</v>
      </c>
    </row>
    <row r="21" spans="1:10" x14ac:dyDescent="0.25">
      <c r="A21" s="1"/>
      <c r="B21" s="1"/>
      <c r="C21" s="1"/>
      <c r="D21" s="1"/>
      <c r="E21" s="1"/>
      <c r="F21" s="1" t="s">
        <v>178</v>
      </c>
      <c r="G21" s="2">
        <v>0</v>
      </c>
      <c r="H21" s="2">
        <v>1900</v>
      </c>
      <c r="I21" s="2">
        <f t="shared" si="0"/>
        <v>-1900</v>
      </c>
      <c r="J21" s="15">
        <f t="shared" si="1"/>
        <v>-1</v>
      </c>
    </row>
    <row r="22" spans="1:10" ht="15.75" thickBot="1" x14ac:dyDescent="0.3">
      <c r="A22" s="1"/>
      <c r="B22" s="1"/>
      <c r="C22" s="1"/>
      <c r="D22" s="1"/>
      <c r="E22" s="1"/>
      <c r="F22" s="1" t="s">
        <v>179</v>
      </c>
      <c r="G22" s="23">
        <v>70</v>
      </c>
      <c r="H22" s="23">
        <v>341.41</v>
      </c>
      <c r="I22" s="23">
        <f t="shared" si="0"/>
        <v>-271.41000000000003</v>
      </c>
      <c r="J22" s="27">
        <f t="shared" si="1"/>
        <v>-0.79496999999999995</v>
      </c>
    </row>
    <row r="23" spans="1:10" x14ac:dyDescent="0.25">
      <c r="A23" s="1"/>
      <c r="B23" s="1"/>
      <c r="C23" s="1"/>
      <c r="D23" s="1"/>
      <c r="E23" s="1" t="s">
        <v>184</v>
      </c>
      <c r="F23" s="1"/>
      <c r="G23" s="2">
        <f>ROUND(SUM(G16:G22),5)</f>
        <v>-3859.99</v>
      </c>
      <c r="H23" s="2">
        <f>ROUND(SUM(H16:H22),5)</f>
        <v>8021.41</v>
      </c>
      <c r="I23" s="2">
        <f t="shared" si="0"/>
        <v>-11881.4</v>
      </c>
      <c r="J23" s="15">
        <f t="shared" si="1"/>
        <v>-1.4812099999999999</v>
      </c>
    </row>
    <row r="24" spans="1:10" x14ac:dyDescent="0.25">
      <c r="A24" s="1"/>
      <c r="B24" s="1"/>
      <c r="C24" s="1"/>
      <c r="D24" s="1"/>
      <c r="E24" s="1" t="s">
        <v>57</v>
      </c>
      <c r="F24" s="1"/>
      <c r="G24" s="2">
        <v>0</v>
      </c>
      <c r="H24" s="2">
        <v>11919.39</v>
      </c>
      <c r="I24" s="2">
        <f t="shared" si="0"/>
        <v>-11919.39</v>
      </c>
      <c r="J24" s="15">
        <f t="shared" si="1"/>
        <v>-1</v>
      </c>
    </row>
    <row r="25" spans="1:10" x14ac:dyDescent="0.25">
      <c r="A25" s="1"/>
      <c r="B25" s="1"/>
      <c r="C25" s="1"/>
      <c r="D25" s="1"/>
      <c r="E25" s="1" t="s">
        <v>6</v>
      </c>
      <c r="F25" s="1"/>
      <c r="G25" s="2">
        <v>3</v>
      </c>
      <c r="H25" s="2">
        <v>60.95</v>
      </c>
      <c r="I25" s="2">
        <f t="shared" si="0"/>
        <v>-57.95</v>
      </c>
      <c r="J25" s="15">
        <f t="shared" si="1"/>
        <v>-0.95077999999999996</v>
      </c>
    </row>
    <row r="26" spans="1:10" ht="15.75" thickBot="1" x14ac:dyDescent="0.3">
      <c r="A26" s="1"/>
      <c r="B26" s="1"/>
      <c r="C26" s="1"/>
      <c r="D26" s="1"/>
      <c r="E26" s="1" t="s">
        <v>7</v>
      </c>
      <c r="F26" s="1"/>
      <c r="G26" s="3">
        <v>1600</v>
      </c>
      <c r="H26" s="3">
        <v>15</v>
      </c>
      <c r="I26" s="3">
        <f t="shared" si="0"/>
        <v>1585</v>
      </c>
      <c r="J26" s="16">
        <f t="shared" si="1"/>
        <v>105.66667</v>
      </c>
    </row>
    <row r="27" spans="1:10" ht="15.75" thickBot="1" x14ac:dyDescent="0.3">
      <c r="A27" s="1"/>
      <c r="B27" s="1"/>
      <c r="C27" s="1"/>
      <c r="D27" s="1" t="s">
        <v>8</v>
      </c>
      <c r="E27" s="1"/>
      <c r="F27" s="1"/>
      <c r="G27" s="4">
        <f>ROUND(G4+G9+G15+SUM(G23:G26),5)</f>
        <v>82763.009999999995</v>
      </c>
      <c r="H27" s="4">
        <f>ROUND(H4+H9+H15+SUM(H23:H26),5)</f>
        <v>80593.960000000006</v>
      </c>
      <c r="I27" s="4">
        <f t="shared" si="0"/>
        <v>2169.0500000000002</v>
      </c>
      <c r="J27" s="17">
        <f t="shared" si="1"/>
        <v>2.691E-2</v>
      </c>
    </row>
    <row r="28" spans="1:10" x14ac:dyDescent="0.25">
      <c r="A28" s="1"/>
      <c r="B28" s="1"/>
      <c r="C28" s="1" t="s">
        <v>9</v>
      </c>
      <c r="D28" s="1"/>
      <c r="E28" s="1"/>
      <c r="F28" s="1"/>
      <c r="G28" s="2">
        <f>G27</f>
        <v>82763.009999999995</v>
      </c>
      <c r="H28" s="2">
        <f>H27</f>
        <v>80593.960000000006</v>
      </c>
      <c r="I28" s="2">
        <f t="shared" si="0"/>
        <v>2169.0500000000002</v>
      </c>
      <c r="J28" s="15">
        <f t="shared" si="1"/>
        <v>2.691E-2</v>
      </c>
    </row>
    <row r="29" spans="1:10" x14ac:dyDescent="0.25">
      <c r="A29" s="1"/>
      <c r="B29" s="1"/>
      <c r="C29" s="1"/>
      <c r="D29" s="1" t="s">
        <v>10</v>
      </c>
      <c r="E29" s="1"/>
      <c r="F29" s="1"/>
      <c r="G29" s="2"/>
      <c r="H29" s="2"/>
      <c r="I29" s="2"/>
      <c r="J29" s="15"/>
    </row>
    <row r="30" spans="1:10" x14ac:dyDescent="0.25">
      <c r="A30" s="1"/>
      <c r="B30" s="1"/>
      <c r="C30" s="1"/>
      <c r="D30" s="1"/>
      <c r="E30" s="1" t="s">
        <v>12</v>
      </c>
      <c r="F30" s="1"/>
      <c r="G30" s="2">
        <v>1262.31</v>
      </c>
      <c r="H30" s="2">
        <v>0</v>
      </c>
      <c r="I30" s="2">
        <f t="shared" ref="I30:I39" si="2">ROUND((G30-H30),5)</f>
        <v>1262.31</v>
      </c>
      <c r="J30" s="15">
        <f t="shared" ref="J30:J39" si="3">ROUND(IF(G30=0, IF(H30=0, 0, SIGN(-H30)), IF(H30=0, SIGN(G30), (G30-H30)/ABS(H30))),5)</f>
        <v>1</v>
      </c>
    </row>
    <row r="31" spans="1:10" x14ac:dyDescent="0.25">
      <c r="A31" s="1"/>
      <c r="B31" s="1"/>
      <c r="C31" s="1"/>
      <c r="D31" s="1"/>
      <c r="E31" s="1" t="s">
        <v>13</v>
      </c>
      <c r="F31" s="1"/>
      <c r="G31" s="2">
        <v>3162.96</v>
      </c>
      <c r="H31" s="2">
        <v>4326.05</v>
      </c>
      <c r="I31" s="2">
        <f t="shared" si="2"/>
        <v>-1163.0899999999999</v>
      </c>
      <c r="J31" s="15">
        <f t="shared" si="3"/>
        <v>-0.26885999999999999</v>
      </c>
    </row>
    <row r="32" spans="1:10" x14ac:dyDescent="0.25">
      <c r="A32" s="1"/>
      <c r="B32" s="1"/>
      <c r="C32" s="1"/>
      <c r="D32" s="1"/>
      <c r="E32" s="1" t="s">
        <v>14</v>
      </c>
      <c r="F32" s="1"/>
      <c r="G32" s="2">
        <v>0</v>
      </c>
      <c r="H32" s="2">
        <v>249.86</v>
      </c>
      <c r="I32" s="2">
        <f t="shared" si="2"/>
        <v>-249.86</v>
      </c>
      <c r="J32" s="15">
        <f t="shared" si="3"/>
        <v>-1</v>
      </c>
    </row>
    <row r="33" spans="1:10" x14ac:dyDescent="0.25">
      <c r="A33" s="1"/>
      <c r="B33" s="1"/>
      <c r="C33" s="1"/>
      <c r="D33" s="1"/>
      <c r="E33" s="1" t="s">
        <v>15</v>
      </c>
      <c r="F33" s="1"/>
      <c r="G33" s="2">
        <v>1031.4000000000001</v>
      </c>
      <c r="H33" s="2">
        <v>1225.07</v>
      </c>
      <c r="I33" s="2">
        <f t="shared" si="2"/>
        <v>-193.67</v>
      </c>
      <c r="J33" s="15">
        <f t="shared" si="3"/>
        <v>-0.15809000000000001</v>
      </c>
    </row>
    <row r="34" spans="1:10" x14ac:dyDescent="0.25">
      <c r="A34" s="1"/>
      <c r="B34" s="1"/>
      <c r="C34" s="1"/>
      <c r="D34" s="1"/>
      <c r="E34" s="1" t="s">
        <v>18</v>
      </c>
      <c r="F34" s="1"/>
      <c r="G34" s="2">
        <v>6792.15</v>
      </c>
      <c r="H34" s="2">
        <v>534.25</v>
      </c>
      <c r="I34" s="2">
        <f t="shared" si="2"/>
        <v>6257.9</v>
      </c>
      <c r="J34" s="15">
        <f t="shared" si="3"/>
        <v>11.713430000000001</v>
      </c>
    </row>
    <row r="35" spans="1:10" x14ac:dyDescent="0.25">
      <c r="A35" s="1"/>
      <c r="B35" s="1"/>
      <c r="C35" s="1"/>
      <c r="D35" s="1"/>
      <c r="E35" s="1" t="s">
        <v>20</v>
      </c>
      <c r="F35" s="1"/>
      <c r="G35" s="2">
        <v>743.01</v>
      </c>
      <c r="H35" s="2">
        <v>126.17</v>
      </c>
      <c r="I35" s="2">
        <f t="shared" si="2"/>
        <v>616.84</v>
      </c>
      <c r="J35" s="15">
        <f t="shared" si="3"/>
        <v>4.88896</v>
      </c>
    </row>
    <row r="36" spans="1:10" x14ac:dyDescent="0.25">
      <c r="A36" s="1"/>
      <c r="B36" s="1"/>
      <c r="C36" s="1"/>
      <c r="D36" s="1"/>
      <c r="E36" s="1" t="s">
        <v>21</v>
      </c>
      <c r="F36" s="1"/>
      <c r="G36" s="2">
        <v>50</v>
      </c>
      <c r="H36" s="2">
        <v>0</v>
      </c>
      <c r="I36" s="2">
        <f t="shared" si="2"/>
        <v>50</v>
      </c>
      <c r="J36" s="15">
        <f t="shared" si="3"/>
        <v>1</v>
      </c>
    </row>
    <row r="37" spans="1:10" x14ac:dyDescent="0.25">
      <c r="A37" s="1"/>
      <c r="B37" s="1"/>
      <c r="C37" s="1"/>
      <c r="D37" s="1"/>
      <c r="E37" s="1" t="s">
        <v>22</v>
      </c>
      <c r="F37" s="1"/>
      <c r="G37" s="2">
        <v>0</v>
      </c>
      <c r="H37" s="2">
        <v>2494.3000000000002</v>
      </c>
      <c r="I37" s="2">
        <f t="shared" si="2"/>
        <v>-2494.3000000000002</v>
      </c>
      <c r="J37" s="15">
        <f t="shared" si="3"/>
        <v>-1</v>
      </c>
    </row>
    <row r="38" spans="1:10" x14ac:dyDescent="0.25">
      <c r="A38" s="1"/>
      <c r="B38" s="1"/>
      <c r="C38" s="1"/>
      <c r="D38" s="1"/>
      <c r="E38" s="1" t="s">
        <v>24</v>
      </c>
      <c r="F38" s="1"/>
      <c r="G38" s="2">
        <v>14050</v>
      </c>
      <c r="H38" s="2">
        <v>7282.62</v>
      </c>
      <c r="I38" s="2">
        <f t="shared" si="2"/>
        <v>6767.38</v>
      </c>
      <c r="J38" s="15">
        <f t="shared" si="3"/>
        <v>0.92925000000000002</v>
      </c>
    </row>
    <row r="39" spans="1:10" x14ac:dyDescent="0.25">
      <c r="A39" s="1"/>
      <c r="B39" s="1"/>
      <c r="C39" s="1"/>
      <c r="D39" s="1"/>
      <c r="E39" s="1" t="s">
        <v>25</v>
      </c>
      <c r="F39" s="1"/>
      <c r="G39" s="2">
        <v>-0.02</v>
      </c>
      <c r="H39" s="2">
        <v>0</v>
      </c>
      <c r="I39" s="2">
        <f t="shared" si="2"/>
        <v>-0.02</v>
      </c>
      <c r="J39" s="15">
        <f t="shared" si="3"/>
        <v>-1</v>
      </c>
    </row>
    <row r="40" spans="1:10" x14ac:dyDescent="0.25">
      <c r="A40" s="1"/>
      <c r="B40" s="1"/>
      <c r="C40" s="1"/>
      <c r="D40" s="1"/>
      <c r="E40" s="1" t="s">
        <v>26</v>
      </c>
      <c r="F40" s="1"/>
      <c r="G40" s="2"/>
      <c r="H40" s="2"/>
      <c r="I40" s="2"/>
      <c r="J40" s="15"/>
    </row>
    <row r="41" spans="1:10" ht="15.75" thickBot="1" x14ac:dyDescent="0.3">
      <c r="A41" s="1"/>
      <c r="B41" s="1"/>
      <c r="C41" s="1"/>
      <c r="D41" s="1"/>
      <c r="E41" s="1"/>
      <c r="F41" s="1" t="s">
        <v>195</v>
      </c>
      <c r="G41" s="23">
        <v>-1659.91</v>
      </c>
      <c r="H41" s="23">
        <v>0</v>
      </c>
      <c r="I41" s="23">
        <f t="shared" ref="I41:I58" si="4">ROUND((G41-H41),5)</f>
        <v>-1659.91</v>
      </c>
      <c r="J41" s="27">
        <f t="shared" ref="J41:J58" si="5">ROUND(IF(G41=0, IF(H41=0, 0, SIGN(-H41)), IF(H41=0, SIGN(G41), (G41-H41)/ABS(H41))),5)</f>
        <v>-1</v>
      </c>
    </row>
    <row r="42" spans="1:10" x14ac:dyDescent="0.25">
      <c r="A42" s="1"/>
      <c r="B42" s="1"/>
      <c r="C42" s="1"/>
      <c r="D42" s="1"/>
      <c r="E42" s="1" t="s">
        <v>197</v>
      </c>
      <c r="F42" s="1"/>
      <c r="G42" s="2">
        <f>ROUND(SUM(G40:G41),5)</f>
        <v>-1659.91</v>
      </c>
      <c r="H42" s="2">
        <f>ROUND(SUM(H40:H41),5)</f>
        <v>0</v>
      </c>
      <c r="I42" s="2">
        <f t="shared" si="4"/>
        <v>-1659.91</v>
      </c>
      <c r="J42" s="15">
        <f t="shared" si="5"/>
        <v>-1</v>
      </c>
    </row>
    <row r="43" spans="1:10" x14ac:dyDescent="0.25">
      <c r="A43" s="1"/>
      <c r="B43" s="1"/>
      <c r="C43" s="1"/>
      <c r="D43" s="1"/>
      <c r="E43" s="1" t="s">
        <v>27</v>
      </c>
      <c r="F43" s="1"/>
      <c r="G43" s="2">
        <v>-179.67</v>
      </c>
      <c r="H43" s="2">
        <v>0</v>
      </c>
      <c r="I43" s="2">
        <f t="shared" si="4"/>
        <v>-179.67</v>
      </c>
      <c r="J43" s="15">
        <f t="shared" si="5"/>
        <v>-1</v>
      </c>
    </row>
    <row r="44" spans="1:10" x14ac:dyDescent="0.25">
      <c r="A44" s="1"/>
      <c r="B44" s="1"/>
      <c r="C44" s="1"/>
      <c r="D44" s="1"/>
      <c r="E44" s="1" t="s">
        <v>29</v>
      </c>
      <c r="F44" s="1"/>
      <c r="G44" s="2">
        <v>0</v>
      </c>
      <c r="H44" s="2">
        <v>427.45</v>
      </c>
      <c r="I44" s="2">
        <f t="shared" si="4"/>
        <v>-427.45</v>
      </c>
      <c r="J44" s="15">
        <f t="shared" si="5"/>
        <v>-1</v>
      </c>
    </row>
    <row r="45" spans="1:10" x14ac:dyDescent="0.25">
      <c r="A45" s="1"/>
      <c r="B45" s="1"/>
      <c r="C45" s="1"/>
      <c r="D45" s="1"/>
      <c r="E45" s="1" t="s">
        <v>30</v>
      </c>
      <c r="F45" s="1"/>
      <c r="G45" s="2">
        <v>445.15</v>
      </c>
      <c r="H45" s="2">
        <v>248.02</v>
      </c>
      <c r="I45" s="2">
        <f t="shared" si="4"/>
        <v>197.13</v>
      </c>
      <c r="J45" s="15">
        <f t="shared" si="5"/>
        <v>0.79481000000000002</v>
      </c>
    </row>
    <row r="46" spans="1:10" x14ac:dyDescent="0.25">
      <c r="A46" s="1"/>
      <c r="B46" s="1"/>
      <c r="C46" s="1"/>
      <c r="D46" s="1"/>
      <c r="E46" s="1" t="s">
        <v>31</v>
      </c>
      <c r="F46" s="1"/>
      <c r="G46" s="2">
        <v>628.51</v>
      </c>
      <c r="H46" s="2">
        <v>3.5</v>
      </c>
      <c r="I46" s="2">
        <f t="shared" si="4"/>
        <v>625.01</v>
      </c>
      <c r="J46" s="15">
        <f t="shared" si="5"/>
        <v>178.57428999999999</v>
      </c>
    </row>
    <row r="47" spans="1:10" x14ac:dyDescent="0.25">
      <c r="A47" s="1"/>
      <c r="B47" s="1"/>
      <c r="C47" s="1"/>
      <c r="D47" s="1"/>
      <c r="E47" s="1" t="s">
        <v>32</v>
      </c>
      <c r="F47" s="1"/>
      <c r="G47" s="2">
        <v>1535</v>
      </c>
      <c r="H47" s="2">
        <v>1529</v>
      </c>
      <c r="I47" s="2">
        <f t="shared" si="4"/>
        <v>6</v>
      </c>
      <c r="J47" s="15">
        <f t="shared" si="5"/>
        <v>3.9199999999999999E-3</v>
      </c>
    </row>
    <row r="48" spans="1:10" x14ac:dyDescent="0.25">
      <c r="A48" s="1"/>
      <c r="B48" s="1"/>
      <c r="C48" s="1"/>
      <c r="D48" s="1"/>
      <c r="E48" s="1" t="s">
        <v>33</v>
      </c>
      <c r="F48" s="1"/>
      <c r="G48" s="2">
        <v>68.25</v>
      </c>
      <c r="H48" s="2">
        <v>0</v>
      </c>
      <c r="I48" s="2">
        <f t="shared" si="4"/>
        <v>68.25</v>
      </c>
      <c r="J48" s="15">
        <f t="shared" si="5"/>
        <v>1</v>
      </c>
    </row>
    <row r="49" spans="1:10" x14ac:dyDescent="0.25">
      <c r="A49" s="1"/>
      <c r="B49" s="1"/>
      <c r="C49" s="1"/>
      <c r="D49" s="1"/>
      <c r="E49" s="1" t="s">
        <v>34</v>
      </c>
      <c r="F49" s="1"/>
      <c r="G49" s="2">
        <v>4866.3100000000004</v>
      </c>
      <c r="H49" s="2">
        <v>4480.53</v>
      </c>
      <c r="I49" s="2">
        <f t="shared" si="4"/>
        <v>385.78</v>
      </c>
      <c r="J49" s="15">
        <f t="shared" si="5"/>
        <v>8.6099999999999996E-2</v>
      </c>
    </row>
    <row r="50" spans="1:10" x14ac:dyDescent="0.25">
      <c r="A50" s="1"/>
      <c r="B50" s="1"/>
      <c r="C50" s="1"/>
      <c r="D50" s="1"/>
      <c r="E50" s="1" t="s">
        <v>35</v>
      </c>
      <c r="F50" s="1"/>
      <c r="G50" s="2">
        <v>0</v>
      </c>
      <c r="H50" s="2">
        <v>1599.9</v>
      </c>
      <c r="I50" s="2">
        <f t="shared" si="4"/>
        <v>-1599.9</v>
      </c>
      <c r="J50" s="15">
        <f t="shared" si="5"/>
        <v>-1</v>
      </c>
    </row>
    <row r="51" spans="1:10" x14ac:dyDescent="0.25">
      <c r="A51" s="1"/>
      <c r="B51" s="1"/>
      <c r="C51" s="1"/>
      <c r="D51" s="1"/>
      <c r="E51" s="1" t="s">
        <v>36</v>
      </c>
      <c r="F51" s="1"/>
      <c r="G51" s="2">
        <v>538.03</v>
      </c>
      <c r="H51" s="2">
        <v>648.19000000000005</v>
      </c>
      <c r="I51" s="2">
        <f t="shared" si="4"/>
        <v>-110.16</v>
      </c>
      <c r="J51" s="15">
        <f t="shared" si="5"/>
        <v>-0.16994999999999999</v>
      </c>
    </row>
    <row r="52" spans="1:10" x14ac:dyDescent="0.25">
      <c r="A52" s="1"/>
      <c r="B52" s="1"/>
      <c r="C52" s="1"/>
      <c r="D52" s="1"/>
      <c r="E52" s="1" t="s">
        <v>39</v>
      </c>
      <c r="F52" s="1"/>
      <c r="G52" s="2">
        <v>4193.2</v>
      </c>
      <c r="H52" s="2">
        <v>7138.46</v>
      </c>
      <c r="I52" s="2">
        <f t="shared" si="4"/>
        <v>-2945.26</v>
      </c>
      <c r="J52" s="15">
        <f t="shared" si="5"/>
        <v>-0.41259000000000001</v>
      </c>
    </row>
    <row r="53" spans="1:10" x14ac:dyDescent="0.25">
      <c r="A53" s="1"/>
      <c r="B53" s="1"/>
      <c r="C53" s="1"/>
      <c r="D53" s="1"/>
      <c r="E53" s="1" t="s">
        <v>40</v>
      </c>
      <c r="F53" s="1"/>
      <c r="G53" s="2">
        <v>25036.38</v>
      </c>
      <c r="H53" s="2">
        <v>25929.96</v>
      </c>
      <c r="I53" s="2">
        <f t="shared" si="4"/>
        <v>-893.58</v>
      </c>
      <c r="J53" s="15">
        <f t="shared" si="5"/>
        <v>-3.4459999999999998E-2</v>
      </c>
    </row>
    <row r="54" spans="1:10" x14ac:dyDescent="0.25">
      <c r="A54" s="1"/>
      <c r="B54" s="1"/>
      <c r="C54" s="1"/>
      <c r="D54" s="1"/>
      <c r="E54" s="1" t="s">
        <v>41</v>
      </c>
      <c r="F54" s="1"/>
      <c r="G54" s="2">
        <v>2960.87</v>
      </c>
      <c r="H54" s="2">
        <v>150.61000000000001</v>
      </c>
      <c r="I54" s="2">
        <f t="shared" si="4"/>
        <v>2810.26</v>
      </c>
      <c r="J54" s="15">
        <f t="shared" si="5"/>
        <v>18.659189999999999</v>
      </c>
    </row>
    <row r="55" spans="1:10" x14ac:dyDescent="0.25">
      <c r="A55" s="1"/>
      <c r="B55" s="1"/>
      <c r="C55" s="1"/>
      <c r="D55" s="1"/>
      <c r="E55" s="1" t="s">
        <v>42</v>
      </c>
      <c r="F55" s="1"/>
      <c r="G55" s="2">
        <v>1833.1</v>
      </c>
      <c r="H55" s="2">
        <v>2095.65</v>
      </c>
      <c r="I55" s="2">
        <f t="shared" si="4"/>
        <v>-262.55</v>
      </c>
      <c r="J55" s="15">
        <f t="shared" si="5"/>
        <v>-0.12528</v>
      </c>
    </row>
    <row r="56" spans="1:10" ht="15.75" thickBot="1" x14ac:dyDescent="0.3">
      <c r="A56" s="1"/>
      <c r="B56" s="1"/>
      <c r="C56" s="1"/>
      <c r="D56" s="1"/>
      <c r="E56" s="1" t="s">
        <v>43</v>
      </c>
      <c r="F56" s="1"/>
      <c r="G56" s="3">
        <v>92.25</v>
      </c>
      <c r="H56" s="3">
        <v>0</v>
      </c>
      <c r="I56" s="3">
        <f t="shared" si="4"/>
        <v>92.25</v>
      </c>
      <c r="J56" s="16">
        <f t="shared" si="5"/>
        <v>1</v>
      </c>
    </row>
    <row r="57" spans="1:10" ht="15.75" thickBot="1" x14ac:dyDescent="0.3">
      <c r="A57" s="1"/>
      <c r="B57" s="1"/>
      <c r="C57" s="1"/>
      <c r="D57" s="1" t="s">
        <v>44</v>
      </c>
      <c r="E57" s="1"/>
      <c r="F57" s="1"/>
      <c r="G57" s="4">
        <f>ROUND(SUM(G29:G39)+SUM(G42:G56),5)</f>
        <v>67449.279999999999</v>
      </c>
      <c r="H57" s="4">
        <f>ROUND(SUM(H29:H39)+SUM(H42:H56),5)</f>
        <v>60489.59</v>
      </c>
      <c r="I57" s="4">
        <f t="shared" si="4"/>
        <v>6959.69</v>
      </c>
      <c r="J57" s="17">
        <f t="shared" si="5"/>
        <v>0.11506</v>
      </c>
    </row>
    <row r="58" spans="1:10" x14ac:dyDescent="0.25">
      <c r="A58" s="1"/>
      <c r="B58" s="1" t="s">
        <v>45</v>
      </c>
      <c r="C58" s="1"/>
      <c r="D58" s="1"/>
      <c r="E58" s="1"/>
      <c r="F58" s="1"/>
      <c r="G58" s="2">
        <f>ROUND(G3+G28-G57,5)</f>
        <v>15313.73</v>
      </c>
      <c r="H58" s="2">
        <f>ROUND(H3+H28-H57,5)</f>
        <v>20104.37</v>
      </c>
      <c r="I58" s="2">
        <f t="shared" si="4"/>
        <v>-4790.6400000000003</v>
      </c>
      <c r="J58" s="15">
        <f t="shared" si="5"/>
        <v>-0.23829</v>
      </c>
    </row>
    <row r="59" spans="1:10" x14ac:dyDescent="0.25">
      <c r="A59" s="1"/>
      <c r="B59" s="1" t="s">
        <v>46</v>
      </c>
      <c r="C59" s="1"/>
      <c r="D59" s="1"/>
      <c r="E59" s="1"/>
      <c r="F59" s="1"/>
      <c r="G59" s="2"/>
      <c r="H59" s="2"/>
      <c r="I59" s="2"/>
      <c r="J59" s="15"/>
    </row>
    <row r="60" spans="1:10" x14ac:dyDescent="0.25">
      <c r="A60" s="1"/>
      <c r="B60" s="1"/>
      <c r="C60" s="1" t="s">
        <v>47</v>
      </c>
      <c r="D60" s="1"/>
      <c r="E60" s="1"/>
      <c r="F60" s="1"/>
      <c r="G60" s="2"/>
      <c r="H60" s="2"/>
      <c r="I60" s="2"/>
      <c r="J60" s="15"/>
    </row>
    <row r="61" spans="1:10" x14ac:dyDescent="0.25">
      <c r="A61" s="1"/>
      <c r="B61" s="1"/>
      <c r="C61" s="1"/>
      <c r="D61" s="1" t="s">
        <v>48</v>
      </c>
      <c r="E61" s="1"/>
      <c r="F61" s="1"/>
      <c r="G61" s="2">
        <v>3755</v>
      </c>
      <c r="H61" s="2">
        <v>14460</v>
      </c>
      <c r="I61" s="2">
        <f>ROUND((G61-H61),5)</f>
        <v>-10705</v>
      </c>
      <c r="J61" s="15">
        <f>ROUND(IF(G61=0, IF(H61=0, 0, SIGN(-H61)), IF(H61=0, SIGN(G61), (G61-H61)/ABS(H61))),5)</f>
        <v>-0.74031999999999998</v>
      </c>
    </row>
    <row r="62" spans="1:10" x14ac:dyDescent="0.25">
      <c r="A62" s="1"/>
      <c r="B62" s="1"/>
      <c r="C62" s="1"/>
      <c r="D62" s="1" t="s">
        <v>49</v>
      </c>
      <c r="E62" s="1"/>
      <c r="F62" s="1"/>
      <c r="G62" s="2"/>
      <c r="H62" s="2"/>
      <c r="I62" s="2"/>
      <c r="J62" s="15"/>
    </row>
    <row r="63" spans="1:10" x14ac:dyDescent="0.25">
      <c r="A63" s="1"/>
      <c r="B63" s="1"/>
      <c r="C63" s="1"/>
      <c r="D63" s="1"/>
      <c r="E63" s="1" t="s">
        <v>199</v>
      </c>
      <c r="F63" s="1"/>
      <c r="G63" s="2">
        <v>36.89</v>
      </c>
      <c r="H63" s="2">
        <v>24.69</v>
      </c>
      <c r="I63" s="2">
        <f t="shared" ref="I63:I69" si="6">ROUND((G63-H63),5)</f>
        <v>12.2</v>
      </c>
      <c r="J63" s="15">
        <f t="shared" ref="J63:J69" si="7">ROUND(IF(G63=0, IF(H63=0, 0, SIGN(-H63)), IF(H63=0, SIGN(G63), (G63-H63)/ABS(H63))),5)</f>
        <v>0.49413000000000001</v>
      </c>
    </row>
    <row r="64" spans="1:10" x14ac:dyDescent="0.25">
      <c r="A64" s="1"/>
      <c r="B64" s="1"/>
      <c r="C64" s="1"/>
      <c r="D64" s="1"/>
      <c r="E64" s="1" t="s">
        <v>200</v>
      </c>
      <c r="F64" s="1"/>
      <c r="G64" s="2">
        <v>2298.0300000000002</v>
      </c>
      <c r="H64" s="2">
        <v>5034.53</v>
      </c>
      <c r="I64" s="2">
        <f t="shared" si="6"/>
        <v>-2736.5</v>
      </c>
      <c r="J64" s="15">
        <f t="shared" si="7"/>
        <v>-0.54354999999999998</v>
      </c>
    </row>
    <row r="65" spans="1:10" ht="15.75" thickBot="1" x14ac:dyDescent="0.3">
      <c r="A65" s="1"/>
      <c r="B65" s="1"/>
      <c r="C65" s="1"/>
      <c r="D65" s="1"/>
      <c r="E65" s="1" t="s">
        <v>201</v>
      </c>
      <c r="F65" s="1"/>
      <c r="G65" s="3">
        <v>-77837.350000000006</v>
      </c>
      <c r="H65" s="3">
        <v>-31051.49</v>
      </c>
      <c r="I65" s="3">
        <f t="shared" si="6"/>
        <v>-46785.86</v>
      </c>
      <c r="J65" s="16">
        <f t="shared" si="7"/>
        <v>-1.5067200000000001</v>
      </c>
    </row>
    <row r="66" spans="1:10" ht="15.75" thickBot="1" x14ac:dyDescent="0.3">
      <c r="A66" s="1"/>
      <c r="B66" s="1"/>
      <c r="C66" s="1"/>
      <c r="D66" s="1" t="s">
        <v>202</v>
      </c>
      <c r="E66" s="1"/>
      <c r="F66" s="1"/>
      <c r="G66" s="5">
        <f>ROUND(SUM(G62:G65),5)</f>
        <v>-75502.429999999993</v>
      </c>
      <c r="H66" s="5">
        <f>ROUND(SUM(H62:H65),5)</f>
        <v>-25992.27</v>
      </c>
      <c r="I66" s="5">
        <f t="shared" si="6"/>
        <v>-49510.16</v>
      </c>
      <c r="J66" s="18">
        <f t="shared" si="7"/>
        <v>-1.9048</v>
      </c>
    </row>
    <row r="67" spans="1:10" ht="15.75" thickBot="1" x14ac:dyDescent="0.3">
      <c r="A67" s="1"/>
      <c r="B67" s="1"/>
      <c r="C67" s="1" t="s">
        <v>50</v>
      </c>
      <c r="D67" s="1"/>
      <c r="E67" s="1"/>
      <c r="F67" s="1"/>
      <c r="G67" s="5">
        <f>ROUND(SUM(G60:G61)+G66,5)</f>
        <v>-71747.429999999993</v>
      </c>
      <c r="H67" s="5">
        <f>ROUND(SUM(H60:H61)+H66,5)</f>
        <v>-11532.27</v>
      </c>
      <c r="I67" s="5">
        <f t="shared" si="6"/>
        <v>-60215.16</v>
      </c>
      <c r="J67" s="18">
        <f t="shared" si="7"/>
        <v>-5.2214499999999999</v>
      </c>
    </row>
    <row r="68" spans="1:10" ht="15.75" thickBot="1" x14ac:dyDescent="0.3">
      <c r="A68" s="1"/>
      <c r="B68" s="1" t="s">
        <v>51</v>
      </c>
      <c r="C68" s="1"/>
      <c r="D68" s="1"/>
      <c r="E68" s="1"/>
      <c r="F68" s="1"/>
      <c r="G68" s="5">
        <f>ROUND(G59+G67,5)</f>
        <v>-71747.429999999993</v>
      </c>
      <c r="H68" s="5">
        <f>ROUND(H59+H67,5)</f>
        <v>-11532.27</v>
      </c>
      <c r="I68" s="5">
        <f t="shared" si="6"/>
        <v>-60215.16</v>
      </c>
      <c r="J68" s="18">
        <f t="shared" si="7"/>
        <v>-5.2214499999999999</v>
      </c>
    </row>
    <row r="69" spans="1:10" s="7" customFormat="1" ht="12" thickBot="1" x14ac:dyDescent="0.25">
      <c r="A69" s="1" t="s">
        <v>52</v>
      </c>
      <c r="B69" s="1"/>
      <c r="C69" s="1"/>
      <c r="D69" s="1"/>
      <c r="E69" s="1"/>
      <c r="F69" s="1"/>
      <c r="G69" s="6">
        <f>ROUND(G58+G68,5)</f>
        <v>-56433.7</v>
      </c>
      <c r="H69" s="6">
        <f>ROUND(H58+H68,5)</f>
        <v>8572.1</v>
      </c>
      <c r="I69" s="6">
        <f t="shared" si="6"/>
        <v>-65005.8</v>
      </c>
      <c r="J69" s="19">
        <f t="shared" si="7"/>
        <v>-7.5834200000000003</v>
      </c>
    </row>
    <row r="70" spans="1:10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2:48 PM
&amp;"Arial,Bold"&amp;8 11/14/15
&amp;"Arial,Bold"&amp;8 Accrual Basis&amp;C&amp;"Arial,Bold"&amp;12 The TREE Fund
&amp;"Arial,Bold"&amp;14 Statement of Activities
&amp;"Arial,Bold"&amp;10 September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4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42" r:id="rId4" name="HEADER"/>
      </mc:Fallback>
    </mc:AlternateContent>
    <mc:AlternateContent xmlns:mc="http://schemas.openxmlformats.org/markup-compatibility/2006">
      <mc:Choice Requires="x14">
        <control shapeId="1024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41" r:id="rId6" name="FILT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I91"/>
  <sheetViews>
    <sheetView workbookViewId="0">
      <pane xSplit="7" ySplit="2" topLeftCell="H86" activePane="bottomRight" state="frozenSplit"/>
      <selection pane="topRight" activeCell="H1" sqref="H1"/>
      <selection pane="bottomLeft" activeCell="A3" sqref="A3"/>
      <selection pane="bottomRight" activeCell="L93" sqref="L93"/>
    </sheetView>
  </sheetViews>
  <sheetFormatPr defaultRowHeight="15" x14ac:dyDescent="0.25"/>
  <cols>
    <col min="1" max="6" width="3" style="10" customWidth="1"/>
    <col min="7" max="7" width="32.85546875" style="10" customWidth="1"/>
    <col min="8" max="9" width="10" style="11" bestFit="1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1"/>
      <c r="H1" s="13"/>
      <c r="I1" s="13"/>
    </row>
    <row r="2" spans="1:9" s="9" customFormat="1" ht="16.5" thickTop="1" thickBot="1" x14ac:dyDescent="0.3">
      <c r="A2" s="8"/>
      <c r="B2" s="8"/>
      <c r="C2" s="8"/>
      <c r="D2" s="8"/>
      <c r="E2" s="8"/>
      <c r="F2" s="8"/>
      <c r="G2" s="8"/>
      <c r="H2" s="14" t="s">
        <v>61</v>
      </c>
      <c r="I2" s="14" t="s">
        <v>62</v>
      </c>
    </row>
    <row r="3" spans="1:9" ht="15.75" thickTop="1" x14ac:dyDescent="0.25">
      <c r="A3" s="1" t="s">
        <v>63</v>
      </c>
      <c r="B3" s="1"/>
      <c r="C3" s="1"/>
      <c r="D3" s="1"/>
      <c r="E3" s="1"/>
      <c r="F3" s="1"/>
      <c r="G3" s="1"/>
      <c r="H3" s="2"/>
      <c r="I3" s="2"/>
    </row>
    <row r="4" spans="1:9" x14ac:dyDescent="0.25">
      <c r="A4" s="1"/>
      <c r="B4" s="1" t="s">
        <v>64</v>
      </c>
      <c r="C4" s="1"/>
      <c r="D4" s="1"/>
      <c r="E4" s="1"/>
      <c r="F4" s="1"/>
      <c r="G4" s="1"/>
      <c r="H4" s="2"/>
      <c r="I4" s="2"/>
    </row>
    <row r="5" spans="1:9" x14ac:dyDescent="0.25">
      <c r="A5" s="1"/>
      <c r="B5" s="1"/>
      <c r="C5" s="1" t="s">
        <v>65</v>
      </c>
      <c r="D5" s="1"/>
      <c r="E5" s="1"/>
      <c r="F5" s="1"/>
      <c r="G5" s="1"/>
      <c r="H5" s="2"/>
      <c r="I5" s="2"/>
    </row>
    <row r="6" spans="1:9" x14ac:dyDescent="0.25">
      <c r="A6" s="1"/>
      <c r="B6" s="1"/>
      <c r="C6" s="1"/>
      <c r="D6" s="1" t="s">
        <v>66</v>
      </c>
      <c r="E6" s="1"/>
      <c r="F6" s="1"/>
      <c r="G6" s="1"/>
      <c r="H6" s="2">
        <v>104.71</v>
      </c>
      <c r="I6" s="2">
        <v>1.79</v>
      </c>
    </row>
    <row r="7" spans="1:9" x14ac:dyDescent="0.25">
      <c r="A7" s="1"/>
      <c r="B7" s="1"/>
      <c r="C7" s="1"/>
      <c r="D7" s="1" t="s">
        <v>67</v>
      </c>
      <c r="E7" s="1"/>
      <c r="F7" s="1"/>
      <c r="G7" s="1"/>
      <c r="H7" s="2">
        <v>333739.40000000002</v>
      </c>
      <c r="I7" s="2">
        <v>158604.18</v>
      </c>
    </row>
    <row r="8" spans="1:9" ht="15.75" thickBot="1" x14ac:dyDescent="0.3">
      <c r="A8" s="1"/>
      <c r="B8" s="1"/>
      <c r="C8" s="1"/>
      <c r="D8" s="1" t="s">
        <v>68</v>
      </c>
      <c r="E8" s="1"/>
      <c r="F8" s="1"/>
      <c r="G8" s="1"/>
      <c r="H8" s="23">
        <v>249360.17</v>
      </c>
      <c r="I8" s="23">
        <v>181067.65</v>
      </c>
    </row>
    <row r="9" spans="1:9" x14ac:dyDescent="0.25">
      <c r="A9" s="1"/>
      <c r="B9" s="1"/>
      <c r="C9" s="1" t="s">
        <v>69</v>
      </c>
      <c r="D9" s="1"/>
      <c r="E9" s="1"/>
      <c r="F9" s="1"/>
      <c r="G9" s="1"/>
      <c r="H9" s="2">
        <f>ROUND(SUM(H5:H8),5)</f>
        <v>583204.28</v>
      </c>
      <c r="I9" s="2">
        <f>ROUND(SUM(I5:I8),5)</f>
        <v>339673.62</v>
      </c>
    </row>
    <row r="10" spans="1:9" x14ac:dyDescent="0.25">
      <c r="A10" s="1"/>
      <c r="B10" s="1"/>
      <c r="C10" s="1" t="s">
        <v>70</v>
      </c>
      <c r="D10" s="1"/>
      <c r="E10" s="1"/>
      <c r="F10" s="1"/>
      <c r="G10" s="1"/>
      <c r="H10" s="2"/>
      <c r="I10" s="2"/>
    </row>
    <row r="11" spans="1:9" x14ac:dyDescent="0.25">
      <c r="A11" s="1"/>
      <c r="B11" s="1"/>
      <c r="C11" s="1"/>
      <c r="D11" s="1" t="s">
        <v>71</v>
      </c>
      <c r="E11" s="1"/>
      <c r="F11" s="1"/>
      <c r="G11" s="1"/>
      <c r="H11" s="2">
        <v>18785</v>
      </c>
      <c r="I11" s="2">
        <v>4500</v>
      </c>
    </row>
    <row r="12" spans="1:9" x14ac:dyDescent="0.25">
      <c r="A12" s="1"/>
      <c r="B12" s="1"/>
      <c r="C12" s="1"/>
      <c r="D12" s="1" t="s">
        <v>70</v>
      </c>
      <c r="E12" s="1"/>
      <c r="F12" s="1"/>
      <c r="G12" s="1"/>
      <c r="H12" s="2">
        <v>0</v>
      </c>
      <c r="I12" s="2">
        <v>86800</v>
      </c>
    </row>
    <row r="13" spans="1:9" x14ac:dyDescent="0.25">
      <c r="A13" s="1"/>
      <c r="B13" s="1"/>
      <c r="C13" s="1"/>
      <c r="D13" s="1" t="s">
        <v>72</v>
      </c>
      <c r="E13" s="1"/>
      <c r="F13" s="1"/>
      <c r="G13" s="1"/>
      <c r="H13" s="2">
        <v>78603</v>
      </c>
      <c r="I13" s="2">
        <v>118527.96</v>
      </c>
    </row>
    <row r="14" spans="1:9" ht="15.75" thickBot="1" x14ac:dyDescent="0.3">
      <c r="A14" s="1"/>
      <c r="B14" s="1"/>
      <c r="C14" s="1"/>
      <c r="D14" s="1" t="s">
        <v>73</v>
      </c>
      <c r="E14" s="1"/>
      <c r="F14" s="1"/>
      <c r="G14" s="1"/>
      <c r="H14" s="23">
        <v>-3455</v>
      </c>
      <c r="I14" s="23">
        <v>-1410</v>
      </c>
    </row>
    <row r="15" spans="1:9" x14ac:dyDescent="0.25">
      <c r="A15" s="1"/>
      <c r="B15" s="1"/>
      <c r="C15" s="1" t="s">
        <v>74</v>
      </c>
      <c r="D15" s="1"/>
      <c r="E15" s="1"/>
      <c r="F15" s="1"/>
      <c r="G15" s="1"/>
      <c r="H15" s="2">
        <f>ROUND(SUM(H10:H14),5)</f>
        <v>93933</v>
      </c>
      <c r="I15" s="2">
        <f>ROUND(SUM(I10:I14),5)</f>
        <v>208417.96</v>
      </c>
    </row>
    <row r="16" spans="1:9" x14ac:dyDescent="0.25">
      <c r="A16" s="1"/>
      <c r="B16" s="1"/>
      <c r="C16" s="1" t="s">
        <v>75</v>
      </c>
      <c r="D16" s="1"/>
      <c r="E16" s="1"/>
      <c r="F16" s="1"/>
      <c r="G16" s="1"/>
      <c r="H16" s="2"/>
      <c r="I16" s="2"/>
    </row>
    <row r="17" spans="1:9" x14ac:dyDescent="0.25">
      <c r="A17" s="1"/>
      <c r="B17" s="1"/>
      <c r="C17" s="1"/>
      <c r="D17" s="1" t="s">
        <v>76</v>
      </c>
      <c r="E17" s="1"/>
      <c r="F17" s="1"/>
      <c r="G17" s="1"/>
      <c r="H17" s="2"/>
      <c r="I17" s="2"/>
    </row>
    <row r="18" spans="1:9" x14ac:dyDescent="0.25">
      <c r="A18" s="1"/>
      <c r="B18" s="1"/>
      <c r="C18" s="1"/>
      <c r="D18" s="1"/>
      <c r="E18" s="1" t="s">
        <v>77</v>
      </c>
      <c r="F18" s="1"/>
      <c r="G18" s="1"/>
      <c r="H18" s="2">
        <v>1439</v>
      </c>
      <c r="I18" s="2">
        <v>0</v>
      </c>
    </row>
    <row r="19" spans="1:9" x14ac:dyDescent="0.25">
      <c r="A19" s="1"/>
      <c r="B19" s="1"/>
      <c r="C19" s="1"/>
      <c r="D19" s="1"/>
      <c r="E19" s="1" t="s">
        <v>78</v>
      </c>
      <c r="F19" s="1"/>
      <c r="G19" s="1"/>
      <c r="H19" s="2">
        <v>411.25</v>
      </c>
      <c r="I19" s="2">
        <v>686.08</v>
      </c>
    </row>
    <row r="20" spans="1:9" x14ac:dyDescent="0.25">
      <c r="A20" s="1"/>
      <c r="B20" s="1"/>
      <c r="C20" s="1"/>
      <c r="D20" s="1"/>
      <c r="E20" s="1" t="s">
        <v>79</v>
      </c>
      <c r="F20" s="1"/>
      <c r="G20" s="1"/>
      <c r="H20" s="2">
        <v>8299.44</v>
      </c>
      <c r="I20" s="2">
        <v>6035.47</v>
      </c>
    </row>
    <row r="21" spans="1:9" ht="15.75" thickBot="1" x14ac:dyDescent="0.3">
      <c r="A21" s="1"/>
      <c r="B21" s="1"/>
      <c r="C21" s="1"/>
      <c r="D21" s="1"/>
      <c r="E21" s="1" t="s">
        <v>80</v>
      </c>
      <c r="F21" s="1"/>
      <c r="G21" s="1"/>
      <c r="H21" s="23">
        <v>1649</v>
      </c>
      <c r="I21" s="23">
        <v>0</v>
      </c>
    </row>
    <row r="22" spans="1:9" x14ac:dyDescent="0.25">
      <c r="A22" s="1"/>
      <c r="B22" s="1"/>
      <c r="C22" s="1"/>
      <c r="D22" s="1" t="s">
        <v>81</v>
      </c>
      <c r="E22" s="1"/>
      <c r="F22" s="1"/>
      <c r="G22" s="1"/>
      <c r="H22" s="2">
        <f>ROUND(SUM(H17:H21),5)</f>
        <v>11798.69</v>
      </c>
      <c r="I22" s="2">
        <f>ROUND(SUM(I17:I21),5)</f>
        <v>6721.55</v>
      </c>
    </row>
    <row r="23" spans="1:9" x14ac:dyDescent="0.25">
      <c r="A23" s="1"/>
      <c r="B23" s="1"/>
      <c r="C23" s="1"/>
      <c r="D23" s="1" t="s">
        <v>82</v>
      </c>
      <c r="E23" s="1"/>
      <c r="F23" s="1"/>
      <c r="G23" s="1"/>
      <c r="H23" s="2"/>
      <c r="I23" s="2"/>
    </row>
    <row r="24" spans="1:9" x14ac:dyDescent="0.25">
      <c r="A24" s="1"/>
      <c r="B24" s="1"/>
      <c r="C24" s="1"/>
      <c r="D24" s="1"/>
      <c r="E24" s="1" t="s">
        <v>83</v>
      </c>
      <c r="F24" s="1"/>
      <c r="G24" s="1"/>
      <c r="H24" s="2"/>
      <c r="I24" s="2"/>
    </row>
    <row r="25" spans="1:9" x14ac:dyDescent="0.25">
      <c r="A25" s="1"/>
      <c r="B25" s="1"/>
      <c r="C25" s="1"/>
      <c r="D25" s="1"/>
      <c r="E25" s="1"/>
      <c r="F25" s="1" t="s">
        <v>84</v>
      </c>
      <c r="G25" s="1"/>
      <c r="H25" s="2">
        <v>-89504</v>
      </c>
      <c r="I25" s="2">
        <v>0</v>
      </c>
    </row>
    <row r="26" spans="1:9" x14ac:dyDescent="0.25">
      <c r="A26" s="1"/>
      <c r="B26" s="1"/>
      <c r="C26" s="1"/>
      <c r="D26" s="1"/>
      <c r="E26" s="1"/>
      <c r="F26" s="1" t="s">
        <v>85</v>
      </c>
      <c r="G26" s="1"/>
      <c r="H26" s="2">
        <v>12276.42</v>
      </c>
      <c r="I26" s="2">
        <v>0</v>
      </c>
    </row>
    <row r="27" spans="1:9" x14ac:dyDescent="0.25">
      <c r="A27" s="1"/>
      <c r="B27" s="1"/>
      <c r="C27" s="1"/>
      <c r="D27" s="1"/>
      <c r="E27" s="1"/>
      <c r="F27" s="1" t="s">
        <v>86</v>
      </c>
      <c r="G27" s="1"/>
      <c r="H27" s="2">
        <v>-125092.62</v>
      </c>
      <c r="I27" s="2">
        <v>0</v>
      </c>
    </row>
    <row r="28" spans="1:9" ht="15.75" thickBot="1" x14ac:dyDescent="0.3">
      <c r="A28" s="1"/>
      <c r="B28" s="1"/>
      <c r="C28" s="1"/>
      <c r="D28" s="1"/>
      <c r="E28" s="1"/>
      <c r="F28" s="1" t="s">
        <v>87</v>
      </c>
      <c r="G28" s="1"/>
      <c r="H28" s="23">
        <v>0</v>
      </c>
      <c r="I28" s="23">
        <v>28650.58</v>
      </c>
    </row>
    <row r="29" spans="1:9" x14ac:dyDescent="0.25">
      <c r="A29" s="1"/>
      <c r="B29" s="1"/>
      <c r="C29" s="1"/>
      <c r="D29" s="1"/>
      <c r="E29" s="1" t="s">
        <v>88</v>
      </c>
      <c r="F29" s="1"/>
      <c r="G29" s="1"/>
      <c r="H29" s="2">
        <f>ROUND(SUM(H24:H28),5)</f>
        <v>-202320.2</v>
      </c>
      <c r="I29" s="2">
        <f>ROUND(SUM(I24:I28),5)</f>
        <v>28650.58</v>
      </c>
    </row>
    <row r="30" spans="1:9" x14ac:dyDescent="0.25">
      <c r="A30" s="1"/>
      <c r="B30" s="1"/>
      <c r="C30" s="1"/>
      <c r="D30" s="1"/>
      <c r="E30" s="1" t="s">
        <v>89</v>
      </c>
      <c r="F30" s="1"/>
      <c r="G30" s="1"/>
      <c r="H30" s="2"/>
      <c r="I30" s="2"/>
    </row>
    <row r="31" spans="1:9" x14ac:dyDescent="0.25">
      <c r="A31" s="1"/>
      <c r="B31" s="1"/>
      <c r="C31" s="1"/>
      <c r="D31" s="1"/>
      <c r="E31" s="1"/>
      <c r="F31" s="1" t="s">
        <v>90</v>
      </c>
      <c r="G31" s="1"/>
      <c r="H31" s="2">
        <v>65638.86</v>
      </c>
      <c r="I31" s="2">
        <v>57472</v>
      </c>
    </row>
    <row r="32" spans="1:9" x14ac:dyDescent="0.25">
      <c r="A32" s="1"/>
      <c r="B32" s="1"/>
      <c r="C32" s="1"/>
      <c r="D32" s="1"/>
      <c r="E32" s="1"/>
      <c r="F32" s="1" t="s">
        <v>91</v>
      </c>
      <c r="G32" s="1"/>
      <c r="H32" s="2">
        <v>102750.44</v>
      </c>
      <c r="I32" s="2">
        <v>124242</v>
      </c>
    </row>
    <row r="33" spans="1:9" x14ac:dyDescent="0.25">
      <c r="A33" s="1"/>
      <c r="B33" s="1"/>
      <c r="C33" s="1"/>
      <c r="D33" s="1"/>
      <c r="E33" s="1"/>
      <c r="F33" s="1" t="s">
        <v>92</v>
      </c>
      <c r="G33" s="1"/>
      <c r="H33" s="2">
        <v>59912.95</v>
      </c>
      <c r="I33" s="2">
        <v>53015.29</v>
      </c>
    </row>
    <row r="34" spans="1:9" x14ac:dyDescent="0.25">
      <c r="A34" s="1"/>
      <c r="B34" s="1"/>
      <c r="C34" s="1"/>
      <c r="D34" s="1"/>
      <c r="E34" s="1"/>
      <c r="F34" s="1" t="s">
        <v>93</v>
      </c>
      <c r="G34" s="1"/>
      <c r="H34" s="2">
        <v>102712</v>
      </c>
      <c r="I34" s="2">
        <v>0</v>
      </c>
    </row>
    <row r="35" spans="1:9" x14ac:dyDescent="0.25">
      <c r="A35" s="1"/>
      <c r="B35" s="1"/>
      <c r="C35" s="1"/>
      <c r="D35" s="1"/>
      <c r="E35" s="1"/>
      <c r="F35" s="1" t="s">
        <v>94</v>
      </c>
      <c r="G35" s="1"/>
      <c r="H35" s="2">
        <v>32411.4</v>
      </c>
      <c r="I35" s="2">
        <v>38819</v>
      </c>
    </row>
    <row r="36" spans="1:9" x14ac:dyDescent="0.25">
      <c r="A36" s="1"/>
      <c r="B36" s="1"/>
      <c r="C36" s="1"/>
      <c r="D36" s="1"/>
      <c r="E36" s="1"/>
      <c r="F36" s="1" t="s">
        <v>95</v>
      </c>
      <c r="G36" s="1"/>
      <c r="H36" s="2">
        <v>18780.490000000002</v>
      </c>
      <c r="I36" s="2">
        <v>17698</v>
      </c>
    </row>
    <row r="37" spans="1:9" x14ac:dyDescent="0.25">
      <c r="A37" s="1"/>
      <c r="B37" s="1"/>
      <c r="C37" s="1"/>
      <c r="D37" s="1"/>
      <c r="E37" s="1"/>
      <c r="F37" s="1" t="s">
        <v>96</v>
      </c>
      <c r="G37" s="1"/>
      <c r="H37" s="2">
        <v>366215.43</v>
      </c>
      <c r="I37" s="2">
        <v>347351.03999999998</v>
      </c>
    </row>
    <row r="38" spans="1:9" x14ac:dyDescent="0.25">
      <c r="A38" s="1"/>
      <c r="B38" s="1"/>
      <c r="C38" s="1"/>
      <c r="D38" s="1"/>
      <c r="E38" s="1"/>
      <c r="F38" s="1" t="s">
        <v>97</v>
      </c>
      <c r="G38" s="1"/>
      <c r="H38" s="2">
        <v>46070.3</v>
      </c>
      <c r="I38" s="2">
        <v>34927.040000000001</v>
      </c>
    </row>
    <row r="39" spans="1:9" x14ac:dyDescent="0.25">
      <c r="A39" s="1"/>
      <c r="B39" s="1"/>
      <c r="C39" s="1"/>
      <c r="D39" s="1"/>
      <c r="E39" s="1"/>
      <c r="F39" s="1" t="s">
        <v>98</v>
      </c>
      <c r="G39" s="1"/>
      <c r="H39" s="2">
        <v>197532</v>
      </c>
      <c r="I39" s="2">
        <v>230549</v>
      </c>
    </row>
    <row r="40" spans="1:9" ht="15.75" thickBot="1" x14ac:dyDescent="0.3">
      <c r="A40" s="1"/>
      <c r="B40" s="1"/>
      <c r="C40" s="1"/>
      <c r="D40" s="1"/>
      <c r="E40" s="1"/>
      <c r="F40" s="1" t="s">
        <v>99</v>
      </c>
      <c r="G40" s="1"/>
      <c r="H40" s="23">
        <v>274473</v>
      </c>
      <c r="I40" s="23">
        <v>323758</v>
      </c>
    </row>
    <row r="41" spans="1:9" x14ac:dyDescent="0.25">
      <c r="A41" s="1"/>
      <c r="B41" s="1"/>
      <c r="C41" s="1"/>
      <c r="D41" s="1"/>
      <c r="E41" s="1" t="s">
        <v>100</v>
      </c>
      <c r="F41" s="1"/>
      <c r="G41" s="1"/>
      <c r="H41" s="2">
        <f>ROUND(SUM(H30:H40),5)</f>
        <v>1266496.8700000001</v>
      </c>
      <c r="I41" s="2">
        <f>ROUND(SUM(I30:I40),5)</f>
        <v>1227831.3700000001</v>
      </c>
    </row>
    <row r="42" spans="1:9" x14ac:dyDescent="0.25">
      <c r="A42" s="1"/>
      <c r="B42" s="1"/>
      <c r="C42" s="1"/>
      <c r="D42" s="1"/>
      <c r="E42" s="1" t="s">
        <v>101</v>
      </c>
      <c r="F42" s="1"/>
      <c r="G42" s="1"/>
      <c r="H42" s="2"/>
      <c r="I42" s="2"/>
    </row>
    <row r="43" spans="1:9" x14ac:dyDescent="0.25">
      <c r="A43" s="1"/>
      <c r="B43" s="1"/>
      <c r="C43" s="1"/>
      <c r="D43" s="1"/>
      <c r="E43" s="1"/>
      <c r="F43" s="1" t="s">
        <v>102</v>
      </c>
      <c r="G43" s="1"/>
      <c r="H43" s="2">
        <v>253689.33</v>
      </c>
      <c r="I43" s="2">
        <v>245524.33</v>
      </c>
    </row>
    <row r="44" spans="1:9" x14ac:dyDescent="0.25">
      <c r="A44" s="1"/>
      <c r="B44" s="1"/>
      <c r="C44" s="1"/>
      <c r="D44" s="1"/>
      <c r="E44" s="1"/>
      <c r="F44" s="1" t="s">
        <v>103</v>
      </c>
      <c r="G44" s="1"/>
      <c r="H44" s="2">
        <v>114585.26</v>
      </c>
      <c r="I44" s="2">
        <v>85932</v>
      </c>
    </row>
    <row r="45" spans="1:9" x14ac:dyDescent="0.25">
      <c r="A45" s="1"/>
      <c r="B45" s="1"/>
      <c r="C45" s="1"/>
      <c r="D45" s="1"/>
      <c r="E45" s="1"/>
      <c r="F45" s="1" t="s">
        <v>104</v>
      </c>
      <c r="G45" s="1"/>
      <c r="H45" s="2">
        <v>357855.67</v>
      </c>
      <c r="I45" s="2">
        <v>289804.67</v>
      </c>
    </row>
    <row r="46" spans="1:9" x14ac:dyDescent="0.25">
      <c r="A46" s="1"/>
      <c r="B46" s="1"/>
      <c r="C46" s="1"/>
      <c r="D46" s="1"/>
      <c r="E46" s="1"/>
      <c r="F46" s="1" t="s">
        <v>105</v>
      </c>
      <c r="G46" s="1"/>
      <c r="H46" s="2">
        <v>298578.77</v>
      </c>
      <c r="I46" s="2">
        <v>256459</v>
      </c>
    </row>
    <row r="47" spans="1:9" x14ac:dyDescent="0.25">
      <c r="A47" s="1"/>
      <c r="B47" s="1"/>
      <c r="C47" s="1"/>
      <c r="D47" s="1"/>
      <c r="E47" s="1"/>
      <c r="F47" s="1" t="s">
        <v>106</v>
      </c>
      <c r="G47" s="1"/>
      <c r="H47" s="2">
        <v>41875.32</v>
      </c>
      <c r="I47" s="2">
        <v>12634</v>
      </c>
    </row>
    <row r="48" spans="1:9" x14ac:dyDescent="0.25">
      <c r="A48" s="1"/>
      <c r="B48" s="1"/>
      <c r="C48" s="1"/>
      <c r="D48" s="1"/>
      <c r="E48" s="1"/>
      <c r="F48" s="1" t="s">
        <v>107</v>
      </c>
      <c r="G48" s="1"/>
      <c r="H48" s="2">
        <v>20679.13</v>
      </c>
      <c r="I48" s="2">
        <v>119443.5</v>
      </c>
    </row>
    <row r="49" spans="1:9" x14ac:dyDescent="0.25">
      <c r="A49" s="1"/>
      <c r="B49" s="1"/>
      <c r="C49" s="1"/>
      <c r="D49" s="1"/>
      <c r="E49" s="1"/>
      <c r="F49" s="1" t="s">
        <v>108</v>
      </c>
      <c r="G49" s="1"/>
      <c r="H49" s="2">
        <v>11940.3</v>
      </c>
      <c r="I49" s="2">
        <v>3090</v>
      </c>
    </row>
    <row r="50" spans="1:9" ht="15.75" thickBot="1" x14ac:dyDescent="0.3">
      <c r="A50" s="1"/>
      <c r="B50" s="1"/>
      <c r="C50" s="1"/>
      <c r="D50" s="1"/>
      <c r="E50" s="1"/>
      <c r="F50" s="1" t="s">
        <v>109</v>
      </c>
      <c r="G50" s="1"/>
      <c r="H50" s="23">
        <v>8658.1299999999992</v>
      </c>
      <c r="I50" s="23">
        <v>8232</v>
      </c>
    </row>
    <row r="51" spans="1:9" x14ac:dyDescent="0.25">
      <c r="A51" s="1"/>
      <c r="B51" s="1"/>
      <c r="C51" s="1"/>
      <c r="D51" s="1"/>
      <c r="E51" s="1" t="s">
        <v>110</v>
      </c>
      <c r="F51" s="1"/>
      <c r="G51" s="1"/>
      <c r="H51" s="2">
        <f>ROUND(SUM(H42:H50),5)</f>
        <v>1107861.9099999999</v>
      </c>
      <c r="I51" s="2">
        <f>ROUND(SUM(I42:I50),5)</f>
        <v>1021119.5</v>
      </c>
    </row>
    <row r="52" spans="1:9" x14ac:dyDescent="0.25">
      <c r="A52" s="1"/>
      <c r="B52" s="1"/>
      <c r="C52" s="1"/>
      <c r="D52" s="1"/>
      <c r="E52" s="1" t="s">
        <v>111</v>
      </c>
      <c r="F52" s="1"/>
      <c r="G52" s="1"/>
      <c r="H52" s="2"/>
      <c r="I52" s="2"/>
    </row>
    <row r="53" spans="1:9" x14ac:dyDescent="0.25">
      <c r="A53" s="1"/>
      <c r="B53" s="1"/>
      <c r="C53" s="1"/>
      <c r="D53" s="1"/>
      <c r="E53" s="1"/>
      <c r="F53" s="1" t="s">
        <v>112</v>
      </c>
      <c r="G53" s="1"/>
      <c r="H53" s="2">
        <v>336265.56</v>
      </c>
      <c r="I53" s="2">
        <v>288609.56</v>
      </c>
    </row>
    <row r="54" spans="1:9" x14ac:dyDescent="0.25">
      <c r="A54" s="1"/>
      <c r="B54" s="1"/>
      <c r="C54" s="1"/>
      <c r="D54" s="1"/>
      <c r="E54" s="1"/>
      <c r="F54" s="1" t="s">
        <v>113</v>
      </c>
      <c r="G54" s="1"/>
      <c r="H54" s="2">
        <v>44559</v>
      </c>
      <c r="I54" s="2">
        <v>43356</v>
      </c>
    </row>
    <row r="55" spans="1:9" ht="15.75" thickBot="1" x14ac:dyDescent="0.3">
      <c r="A55" s="1"/>
      <c r="B55" s="1"/>
      <c r="C55" s="1"/>
      <c r="D55" s="1"/>
      <c r="E55" s="1"/>
      <c r="F55" s="1" t="s">
        <v>114</v>
      </c>
      <c r="G55" s="1"/>
      <c r="H55" s="3">
        <v>188851.35</v>
      </c>
      <c r="I55" s="3">
        <v>177326.11</v>
      </c>
    </row>
    <row r="56" spans="1:9" ht="15.75" thickBot="1" x14ac:dyDescent="0.3">
      <c r="A56" s="1"/>
      <c r="B56" s="1"/>
      <c r="C56" s="1"/>
      <c r="D56" s="1"/>
      <c r="E56" s="1" t="s">
        <v>115</v>
      </c>
      <c r="F56" s="1"/>
      <c r="G56" s="1"/>
      <c r="H56" s="5">
        <f>ROUND(SUM(H52:H55),5)</f>
        <v>569675.91</v>
      </c>
      <c r="I56" s="5">
        <f>ROUND(SUM(I52:I55),5)</f>
        <v>509291.67</v>
      </c>
    </row>
    <row r="57" spans="1:9" ht="15.75" thickBot="1" x14ac:dyDescent="0.3">
      <c r="A57" s="1"/>
      <c r="B57" s="1"/>
      <c r="C57" s="1"/>
      <c r="D57" s="1" t="s">
        <v>116</v>
      </c>
      <c r="E57" s="1"/>
      <c r="F57" s="1"/>
      <c r="G57" s="1"/>
      <c r="H57" s="5">
        <f>ROUND(H23+H29+H41+H51+H56,5)</f>
        <v>2741714.49</v>
      </c>
      <c r="I57" s="5">
        <f>ROUND(I23+I29+I41+I51+I56,5)</f>
        <v>2786893.12</v>
      </c>
    </row>
    <row r="58" spans="1:9" ht="15.75" thickBot="1" x14ac:dyDescent="0.3">
      <c r="A58" s="1"/>
      <c r="B58" s="1"/>
      <c r="C58" s="1" t="s">
        <v>117</v>
      </c>
      <c r="D58" s="1"/>
      <c r="E58" s="1"/>
      <c r="F58" s="1"/>
      <c r="G58" s="1"/>
      <c r="H58" s="4">
        <f>ROUND(H16+H22+H57,5)</f>
        <v>2753513.18</v>
      </c>
      <c r="I58" s="4">
        <f>ROUND(I16+I22+I57,5)</f>
        <v>2793614.67</v>
      </c>
    </row>
    <row r="59" spans="1:9" x14ac:dyDescent="0.25">
      <c r="A59" s="1"/>
      <c r="B59" s="1" t="s">
        <v>118</v>
      </c>
      <c r="C59" s="1"/>
      <c r="D59" s="1"/>
      <c r="E59" s="1"/>
      <c r="F59" s="1"/>
      <c r="G59" s="1"/>
      <c r="H59" s="2">
        <f>ROUND(H4+H9+H15+H58,5)</f>
        <v>3430650.46</v>
      </c>
      <c r="I59" s="2">
        <f>ROUND(I4+I9+I15+I58,5)</f>
        <v>3341706.25</v>
      </c>
    </row>
    <row r="60" spans="1:9" x14ac:dyDescent="0.25">
      <c r="A60" s="1"/>
      <c r="B60" s="1" t="s">
        <v>119</v>
      </c>
      <c r="C60" s="1"/>
      <c r="D60" s="1"/>
      <c r="E60" s="1"/>
      <c r="F60" s="1"/>
      <c r="G60" s="1"/>
      <c r="H60" s="2"/>
      <c r="I60" s="2"/>
    </row>
    <row r="61" spans="1:9" x14ac:dyDescent="0.25">
      <c r="A61" s="1"/>
      <c r="B61" s="1"/>
      <c r="C61" s="1" t="s">
        <v>120</v>
      </c>
      <c r="D61" s="1"/>
      <c r="E61" s="1"/>
      <c r="F61" s="1"/>
      <c r="G61" s="1"/>
      <c r="H61" s="2">
        <v>30120</v>
      </c>
      <c r="I61" s="2">
        <v>30120</v>
      </c>
    </row>
    <row r="62" spans="1:9" ht="15.75" thickBot="1" x14ac:dyDescent="0.3">
      <c r="A62" s="1"/>
      <c r="B62" s="1"/>
      <c r="C62" s="1" t="s">
        <v>121</v>
      </c>
      <c r="D62" s="1"/>
      <c r="E62" s="1"/>
      <c r="F62" s="1"/>
      <c r="G62" s="1"/>
      <c r="H62" s="3">
        <v>-30120</v>
      </c>
      <c r="I62" s="3">
        <v>-30119.439999999999</v>
      </c>
    </row>
    <row r="63" spans="1:9" ht="15.75" thickBot="1" x14ac:dyDescent="0.3">
      <c r="A63" s="1"/>
      <c r="B63" s="1" t="s">
        <v>122</v>
      </c>
      <c r="C63" s="1"/>
      <c r="D63" s="1"/>
      <c r="E63" s="1"/>
      <c r="F63" s="1"/>
      <c r="G63" s="1"/>
      <c r="H63" s="5">
        <f>ROUND(SUM(H60:H62),5)</f>
        <v>0</v>
      </c>
      <c r="I63" s="5">
        <f>ROUND(SUM(I60:I62),5)</f>
        <v>0.56000000000000005</v>
      </c>
    </row>
    <row r="64" spans="1:9" s="7" customFormat="1" ht="12" thickBot="1" x14ac:dyDescent="0.25">
      <c r="A64" s="1" t="s">
        <v>123</v>
      </c>
      <c r="B64" s="1"/>
      <c r="C64" s="1"/>
      <c r="D64" s="1"/>
      <c r="E64" s="1"/>
      <c r="F64" s="1"/>
      <c r="G64" s="1"/>
      <c r="H64" s="6">
        <f>ROUND(H3+H59+H63,5)</f>
        <v>3430650.46</v>
      </c>
      <c r="I64" s="6">
        <f>ROUND(I3+I59+I63,5)</f>
        <v>3341706.81</v>
      </c>
    </row>
    <row r="65" spans="1:9" ht="15.75" thickTop="1" x14ac:dyDescent="0.25">
      <c r="A65" s="1" t="s">
        <v>124</v>
      </c>
      <c r="B65" s="1"/>
      <c r="C65" s="1"/>
      <c r="D65" s="1"/>
      <c r="E65" s="1"/>
      <c r="F65" s="1"/>
      <c r="G65" s="1"/>
      <c r="H65" s="2"/>
      <c r="I65" s="2"/>
    </row>
    <row r="66" spans="1:9" x14ac:dyDescent="0.25">
      <c r="A66" s="1"/>
      <c r="B66" s="1" t="s">
        <v>125</v>
      </c>
      <c r="C66" s="1"/>
      <c r="D66" s="1"/>
      <c r="E66" s="1"/>
      <c r="F66" s="1"/>
      <c r="G66" s="1"/>
      <c r="H66" s="2"/>
      <c r="I66" s="2"/>
    </row>
    <row r="67" spans="1:9" x14ac:dyDescent="0.25">
      <c r="A67" s="1"/>
      <c r="B67" s="1"/>
      <c r="C67" s="1" t="s">
        <v>126</v>
      </c>
      <c r="D67" s="1"/>
      <c r="E67" s="1"/>
      <c r="F67" s="1"/>
      <c r="G67" s="1"/>
      <c r="H67" s="2"/>
      <c r="I67" s="2"/>
    </row>
    <row r="68" spans="1:9" x14ac:dyDescent="0.25">
      <c r="A68" s="1"/>
      <c r="B68" s="1"/>
      <c r="C68" s="1"/>
      <c r="D68" s="1" t="s">
        <v>127</v>
      </c>
      <c r="E68" s="1"/>
      <c r="F68" s="1"/>
      <c r="G68" s="1"/>
      <c r="H68" s="2"/>
      <c r="I68" s="2"/>
    </row>
    <row r="69" spans="1:9" x14ac:dyDescent="0.25">
      <c r="A69" s="1"/>
      <c r="B69" s="1"/>
      <c r="C69" s="1"/>
      <c r="D69" s="1"/>
      <c r="E69" s="1" t="s">
        <v>128</v>
      </c>
      <c r="F69" s="1"/>
      <c r="G69" s="1"/>
      <c r="H69" s="2">
        <v>12207.32</v>
      </c>
      <c r="I69" s="2">
        <v>0</v>
      </c>
    </row>
    <row r="70" spans="1:9" ht="15.75" thickBot="1" x14ac:dyDescent="0.3">
      <c r="A70" s="1"/>
      <c r="B70" s="1"/>
      <c r="C70" s="1"/>
      <c r="D70" s="1"/>
      <c r="E70" s="1" t="s">
        <v>129</v>
      </c>
      <c r="F70" s="1"/>
      <c r="G70" s="1"/>
      <c r="H70" s="23">
        <v>178992.6</v>
      </c>
      <c r="I70" s="23">
        <v>63004.34</v>
      </c>
    </row>
    <row r="71" spans="1:9" x14ac:dyDescent="0.25">
      <c r="A71" s="1"/>
      <c r="B71" s="1"/>
      <c r="C71" s="1"/>
      <c r="D71" s="1" t="s">
        <v>130</v>
      </c>
      <c r="E71" s="1"/>
      <c r="F71" s="1"/>
      <c r="G71" s="1"/>
      <c r="H71" s="2">
        <f>ROUND(SUM(H68:H70),5)</f>
        <v>191199.92</v>
      </c>
      <c r="I71" s="2">
        <f>ROUND(SUM(I68:I70),5)</f>
        <v>63004.34</v>
      </c>
    </row>
    <row r="72" spans="1:9" x14ac:dyDescent="0.25">
      <c r="A72" s="1"/>
      <c r="B72" s="1"/>
      <c r="C72" s="1"/>
      <c r="D72" s="1" t="s">
        <v>131</v>
      </c>
      <c r="E72" s="1"/>
      <c r="F72" s="1"/>
      <c r="G72" s="1"/>
      <c r="H72" s="2"/>
      <c r="I72" s="2"/>
    </row>
    <row r="73" spans="1:9" x14ac:dyDescent="0.25">
      <c r="A73" s="1"/>
      <c r="B73" s="1"/>
      <c r="C73" s="1"/>
      <c r="D73" s="1"/>
      <c r="E73" s="1" t="s">
        <v>132</v>
      </c>
      <c r="F73" s="1"/>
      <c r="G73" s="1"/>
      <c r="H73" s="2"/>
      <c r="I73" s="2"/>
    </row>
    <row r="74" spans="1:9" x14ac:dyDescent="0.25">
      <c r="A74" s="1"/>
      <c r="B74" s="1"/>
      <c r="C74" s="1"/>
      <c r="D74" s="1"/>
      <c r="E74" s="1"/>
      <c r="F74" s="1" t="s">
        <v>133</v>
      </c>
      <c r="G74" s="1"/>
      <c r="H74" s="2">
        <v>0</v>
      </c>
      <c r="I74" s="2">
        <v>3000</v>
      </c>
    </row>
    <row r="75" spans="1:9" x14ac:dyDescent="0.25">
      <c r="A75" s="1"/>
      <c r="B75" s="1"/>
      <c r="C75" s="1"/>
      <c r="D75" s="1"/>
      <c r="E75" s="1"/>
      <c r="F75" s="1" t="s">
        <v>134</v>
      </c>
      <c r="G75" s="1"/>
      <c r="H75" s="2"/>
      <c r="I75" s="2"/>
    </row>
    <row r="76" spans="1:9" x14ac:dyDescent="0.25">
      <c r="A76" s="1"/>
      <c r="B76" s="1"/>
      <c r="C76" s="1"/>
      <c r="D76" s="1"/>
      <c r="E76" s="1"/>
      <c r="F76" s="1"/>
      <c r="G76" s="1" t="s">
        <v>135</v>
      </c>
      <c r="H76" s="2">
        <v>0</v>
      </c>
      <c r="I76" s="2">
        <v>1000</v>
      </c>
    </row>
    <row r="77" spans="1:9" ht="15.75" thickBot="1" x14ac:dyDescent="0.3">
      <c r="A77" s="1"/>
      <c r="B77" s="1"/>
      <c r="C77" s="1"/>
      <c r="D77" s="1"/>
      <c r="E77" s="1"/>
      <c r="F77" s="1"/>
      <c r="G77" s="1" t="s">
        <v>136</v>
      </c>
      <c r="H77" s="3">
        <v>0</v>
      </c>
      <c r="I77" s="3">
        <v>1000</v>
      </c>
    </row>
    <row r="78" spans="1:9" ht="15.75" thickBot="1" x14ac:dyDescent="0.3">
      <c r="A78" s="1"/>
      <c r="B78" s="1"/>
      <c r="C78" s="1"/>
      <c r="D78" s="1"/>
      <c r="E78" s="1"/>
      <c r="F78" s="1" t="s">
        <v>137</v>
      </c>
      <c r="G78" s="1"/>
      <c r="H78" s="4">
        <f>ROUND(SUM(H75:H77),5)</f>
        <v>0</v>
      </c>
      <c r="I78" s="4">
        <f>ROUND(SUM(I75:I77),5)</f>
        <v>2000</v>
      </c>
    </row>
    <row r="79" spans="1:9" x14ac:dyDescent="0.25">
      <c r="A79" s="1"/>
      <c r="B79" s="1"/>
      <c r="C79" s="1"/>
      <c r="D79" s="1"/>
      <c r="E79" s="1" t="s">
        <v>138</v>
      </c>
      <c r="F79" s="1"/>
      <c r="G79" s="1"/>
      <c r="H79" s="2">
        <f>ROUND(SUM(H73:H74)+H78,5)</f>
        <v>0</v>
      </c>
      <c r="I79" s="2">
        <f>ROUND(SUM(I73:I74)+I78,5)</f>
        <v>5000</v>
      </c>
    </row>
    <row r="80" spans="1:9" ht="15.75" thickBot="1" x14ac:dyDescent="0.3">
      <c r="A80" s="1"/>
      <c r="B80" s="1"/>
      <c r="C80" s="1"/>
      <c r="D80" s="1"/>
      <c r="E80" s="1" t="s">
        <v>139</v>
      </c>
      <c r="F80" s="1"/>
      <c r="G80" s="1"/>
      <c r="H80" s="3">
        <v>14116.36</v>
      </c>
      <c r="I80" s="3">
        <v>9728.67</v>
      </c>
    </row>
    <row r="81" spans="1:9" ht="15.75" thickBot="1" x14ac:dyDescent="0.3">
      <c r="A81" s="1"/>
      <c r="B81" s="1"/>
      <c r="C81" s="1"/>
      <c r="D81" s="1" t="s">
        <v>140</v>
      </c>
      <c r="E81" s="1"/>
      <c r="F81" s="1"/>
      <c r="G81" s="1"/>
      <c r="H81" s="5">
        <f>ROUND(H72+SUM(H79:H80),5)</f>
        <v>14116.36</v>
      </c>
      <c r="I81" s="5">
        <f>ROUND(I72+SUM(I79:I80),5)</f>
        <v>14728.67</v>
      </c>
    </row>
    <row r="82" spans="1:9" ht="15.75" thickBot="1" x14ac:dyDescent="0.3">
      <c r="A82" s="1"/>
      <c r="B82" s="1"/>
      <c r="C82" s="1" t="s">
        <v>141</v>
      </c>
      <c r="D82" s="1"/>
      <c r="E82" s="1"/>
      <c r="F82" s="1"/>
      <c r="G82" s="1"/>
      <c r="H82" s="4">
        <f>ROUND(H67+H71+H81,5)</f>
        <v>205316.28</v>
      </c>
      <c r="I82" s="4">
        <f>ROUND(I67+I71+I81,5)</f>
        <v>77733.009999999995</v>
      </c>
    </row>
    <row r="83" spans="1:9" x14ac:dyDescent="0.25">
      <c r="A83" s="1"/>
      <c r="B83" s="1" t="s">
        <v>142</v>
      </c>
      <c r="C83" s="1"/>
      <c r="D83" s="1"/>
      <c r="E83" s="1"/>
      <c r="F83" s="1"/>
      <c r="G83" s="1"/>
      <c r="H83" s="2">
        <f>ROUND(H66+H82,5)</f>
        <v>205316.28</v>
      </c>
      <c r="I83" s="2">
        <f>ROUND(I66+I82,5)</f>
        <v>77733.009999999995</v>
      </c>
    </row>
    <row r="84" spans="1:9" x14ac:dyDescent="0.25">
      <c r="A84" s="1"/>
      <c r="B84" s="1" t="s">
        <v>143</v>
      </c>
      <c r="C84" s="1"/>
      <c r="D84" s="1"/>
      <c r="E84" s="1"/>
      <c r="F84" s="1"/>
      <c r="G84" s="1"/>
      <c r="H84" s="2"/>
      <c r="I84" s="2"/>
    </row>
    <row r="85" spans="1:9" x14ac:dyDescent="0.25">
      <c r="A85" s="1"/>
      <c r="B85" s="1"/>
      <c r="C85" s="1" t="s">
        <v>144</v>
      </c>
      <c r="D85" s="1"/>
      <c r="E85" s="1"/>
      <c r="F85" s="1"/>
      <c r="G85" s="1"/>
      <c r="H85" s="2">
        <v>787752.89</v>
      </c>
      <c r="I85" s="2">
        <v>774031.62</v>
      </c>
    </row>
    <row r="86" spans="1:9" x14ac:dyDescent="0.25">
      <c r="A86" s="1"/>
      <c r="B86" s="1"/>
      <c r="C86" s="1" t="s">
        <v>145</v>
      </c>
      <c r="D86" s="1"/>
      <c r="E86" s="1"/>
      <c r="F86" s="1"/>
      <c r="G86" s="1"/>
      <c r="H86" s="2">
        <v>1088104</v>
      </c>
      <c r="I86" s="2">
        <v>886779</v>
      </c>
    </row>
    <row r="87" spans="1:9" x14ac:dyDescent="0.25">
      <c r="A87" s="1"/>
      <c r="B87" s="1"/>
      <c r="C87" s="1" t="s">
        <v>146</v>
      </c>
      <c r="D87" s="1"/>
      <c r="E87" s="1"/>
      <c r="F87" s="1"/>
      <c r="G87" s="1"/>
      <c r="H87" s="2">
        <v>1256535.51</v>
      </c>
      <c r="I87" s="2">
        <v>1208530</v>
      </c>
    </row>
    <row r="88" spans="1:9" ht="15.75" thickBot="1" x14ac:dyDescent="0.3">
      <c r="A88" s="1"/>
      <c r="B88" s="1"/>
      <c r="C88" s="1" t="s">
        <v>52</v>
      </c>
      <c r="D88" s="1"/>
      <c r="E88" s="1"/>
      <c r="F88" s="1"/>
      <c r="G88" s="1"/>
      <c r="H88" s="3">
        <v>92941.78</v>
      </c>
      <c r="I88" s="3">
        <v>394633.18</v>
      </c>
    </row>
    <row r="89" spans="1:9" ht="15.75" thickBot="1" x14ac:dyDescent="0.3">
      <c r="A89" s="1"/>
      <c r="B89" s="1" t="s">
        <v>147</v>
      </c>
      <c r="C89" s="1"/>
      <c r="D89" s="1"/>
      <c r="E89" s="1"/>
      <c r="F89" s="1"/>
      <c r="G89" s="1"/>
      <c r="H89" s="5">
        <f>ROUND(SUM(H84:H88),5)</f>
        <v>3225334.18</v>
      </c>
      <c r="I89" s="5">
        <f>ROUND(SUM(I84:I88),5)</f>
        <v>3263973.8</v>
      </c>
    </row>
    <row r="90" spans="1:9" s="7" customFormat="1" ht="12" thickBot="1" x14ac:dyDescent="0.25">
      <c r="A90" s="1" t="s">
        <v>148</v>
      </c>
      <c r="B90" s="1"/>
      <c r="C90" s="1"/>
      <c r="D90" s="1"/>
      <c r="E90" s="1"/>
      <c r="F90" s="1"/>
      <c r="G90" s="1"/>
      <c r="H90" s="6">
        <f>ROUND(H65+H83+H89,5)</f>
        <v>3430650.46</v>
      </c>
      <c r="I90" s="6">
        <f>ROUND(I65+I83+I89,5)</f>
        <v>3341706.81</v>
      </c>
    </row>
    <row r="91" spans="1:9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4:10 PM
&amp;"Arial,Bold"&amp;8 10/30/15
&amp;"Arial,Bold"&amp;8 Accrual Basis&amp;C&amp;"Arial,Bold"&amp;12 The TREE Fund
&amp;"Arial,Bold"&amp;14 Balance Sheet
&amp;"Arial,Bold"&amp;10 As of September 30,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6" r:id="rId4" name="HEADER"/>
      </mc:Fallback>
    </mc:AlternateContent>
    <mc:AlternateContent xmlns:mc="http://schemas.openxmlformats.org/markup-compatibility/2006">
      <mc:Choice Requires="x14">
        <control shapeId="61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614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Sept YTD actual vs budget</vt:lpstr>
      <vt:lpstr>Sept actual vs budget</vt:lpstr>
      <vt:lpstr>Sept YTD CY vs PY</vt:lpstr>
      <vt:lpstr>Alert</vt:lpstr>
      <vt:lpstr>Sept CY vs PY</vt:lpstr>
      <vt:lpstr>Sept bal sheet</vt:lpstr>
      <vt:lpstr>'Sept actual vs budget'!Print_Titles</vt:lpstr>
      <vt:lpstr>'Sept bal sheet'!Print_Titles</vt:lpstr>
      <vt:lpstr>'Sept CY vs PY'!Print_Titles</vt:lpstr>
      <vt:lpstr>'Sept YTD actual vs budget'!Print_Titles</vt:lpstr>
      <vt:lpstr>'Sept YTD CY vs PY'!Print_Titles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Holmes</dc:creator>
  <cp:lastModifiedBy>Barb Duke</cp:lastModifiedBy>
  <dcterms:created xsi:type="dcterms:W3CDTF">2015-10-25T18:04:52Z</dcterms:created>
  <dcterms:modified xsi:type="dcterms:W3CDTF">2015-11-24T15:01:31Z</dcterms:modified>
</cp:coreProperties>
</file>